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1-AK Concrete Alliance\Concrete\Giessel-Spreadsheet Library xls\"/>
    </mc:Choice>
  </mc:AlternateContent>
  <xr:revisionPtr revIDLastSave="0" documentId="13_ncr:1_{722DAD07-7F07-4E05-A782-AA2386003B6E}" xr6:coauthVersionLast="47" xr6:coauthVersionMax="47" xr10:uidLastSave="{00000000-0000-0000-0000-000000000000}"/>
  <bookViews>
    <workbookView xWindow="11235" yWindow="945" windowWidth="17295" windowHeight="15840" xr2:uid="{A6FA650C-12F8-4021-AE32-8C004AFC5EC5}"/>
  </bookViews>
  <sheets>
    <sheet name="Blan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8" i="1"/>
  <c r="D39" i="1"/>
  <c r="D37" i="1"/>
  <c r="I37" i="1"/>
  <c r="K37" i="1" s="1"/>
  <c r="I31" i="1" l="1"/>
  <c r="E33" i="1"/>
  <c r="I33" i="1"/>
  <c r="E35" i="1"/>
  <c r="I35" i="1"/>
  <c r="I32" i="1"/>
  <c r="I40" i="1"/>
  <c r="I39" i="1"/>
  <c r="K39" i="1" s="1"/>
  <c r="I38" i="1"/>
  <c r="K38" i="1" s="1"/>
  <c r="E34" i="1"/>
  <c r="I34" i="1"/>
  <c r="K27" i="1"/>
  <c r="F65" i="1"/>
  <c r="B65" i="1"/>
  <c r="K12" i="1"/>
  <c r="I36" i="1"/>
  <c r="K36" i="1" s="1"/>
  <c r="F41" i="1" s="1"/>
  <c r="I47" i="1" l="1"/>
  <c r="I41" i="1"/>
  <c r="K41" i="1" s="1"/>
  <c r="J51" i="1" l="1"/>
  <c r="I48" i="1"/>
</calcChain>
</file>

<file path=xl/sharedStrings.xml><?xml version="1.0" encoding="utf-8"?>
<sst xmlns="http://schemas.openxmlformats.org/spreadsheetml/2006/main" count="225" uniqueCount="162">
  <si>
    <t>State of Alaska</t>
  </si>
  <si>
    <t>Department of Transportation</t>
  </si>
  <si>
    <t>&amp; Public Facilities</t>
  </si>
  <si>
    <t>Note: Adjust this form as needed to meet project and mixture requirements.</t>
  </si>
  <si>
    <t>Project No:</t>
  </si>
  <si>
    <t>Project Name:</t>
  </si>
  <si>
    <t>Supplier:</t>
  </si>
  <si>
    <t>Plant Location:</t>
  </si>
  <si>
    <t>Mix ID No.</t>
  </si>
  <si>
    <t>Aggregate Materials Source(s):</t>
  </si>
  <si>
    <t xml:space="preserve"> Cement Brand/Type:</t>
  </si>
  <si>
    <t xml:space="preserve">Note: Shaded areas automatically compute values.  </t>
  </si>
  <si>
    <t xml:space="preserve">Class  </t>
  </si>
  <si>
    <t>Concrete</t>
  </si>
  <si>
    <t>Specifications:</t>
  </si>
  <si>
    <t>Use:</t>
  </si>
  <si>
    <t>Cement Content (sacks/cy):</t>
  </si>
  <si>
    <t xml:space="preserve"> -Sieve Analysis -</t>
  </si>
  <si>
    <t>AASHTO Gr.#</t>
  </si>
  <si>
    <t>M6</t>
  </si>
  <si>
    <t>Coarse Aggregate</t>
  </si>
  <si>
    <t>Intermediate Aggregate</t>
  </si>
  <si>
    <t>Fine Aggregate</t>
  </si>
  <si>
    <t>Sieve</t>
  </si>
  <si>
    <t>% Pass</t>
  </si>
  <si>
    <t>Specs</t>
  </si>
  <si>
    <t>1 1/2"</t>
  </si>
  <si>
    <t>3/8"</t>
  </si>
  <si>
    <t>100</t>
  </si>
  <si>
    <t>1"</t>
  </si>
  <si>
    <t>#4</t>
  </si>
  <si>
    <t>95-100</t>
  </si>
  <si>
    <t>3/4"</t>
  </si>
  <si>
    <t>90-100</t>
  </si>
  <si>
    <t>#8</t>
  </si>
  <si>
    <t>80-100</t>
  </si>
  <si>
    <t>1/2"</t>
  </si>
  <si>
    <t>#16</t>
  </si>
  <si>
    <t>50-85</t>
  </si>
  <si>
    <t>20-55</t>
  </si>
  <si>
    <t>85-100</t>
  </si>
  <si>
    <t>#30</t>
  </si>
  <si>
    <t>25-60</t>
  </si>
  <si>
    <t>0-10</t>
  </si>
  <si>
    <t>10-30</t>
  </si>
  <si>
    <t>#50</t>
  </si>
  <si>
    <t>0-5</t>
  </si>
  <si>
    <t>#100</t>
  </si>
  <si>
    <t>2-10</t>
  </si>
  <si>
    <t>#200</t>
  </si>
  <si>
    <t>0-3</t>
  </si>
  <si>
    <t>SSD Specific Gravity:</t>
  </si>
  <si>
    <t>Absorption %:</t>
  </si>
  <si>
    <t>Dry-Rodded Unit Wt:</t>
  </si>
  <si>
    <t>Fineness Modulus:</t>
  </si>
  <si>
    <t>Batch Volumes</t>
  </si>
  <si>
    <t>Component</t>
  </si>
  <si>
    <t>Cement</t>
  </si>
  <si>
    <t>Air %:</t>
  </si>
  <si>
    <t>Totals:</t>
  </si>
  <si>
    <t>lbs.</t>
  </si>
  <si>
    <t>Specifications</t>
  </si>
  <si>
    <t>Size</t>
  </si>
  <si>
    <t>Age</t>
  </si>
  <si>
    <t>Air content (%):</t>
  </si>
  <si>
    <r>
      <t xml:space="preserve">Water/Cement Ratio </t>
    </r>
    <r>
      <rPr>
        <sz val="8"/>
        <rFont val="Arial"/>
        <family val="2"/>
      </rPr>
      <t>(lb / lb):</t>
    </r>
  </si>
  <si>
    <t>Wet Density (pcf):</t>
  </si>
  <si>
    <t>Nom. Max. aggregate size:</t>
  </si>
  <si>
    <t>Volume of coarse aggregate</t>
  </si>
  <si>
    <t>per unit volume of concrete (cf/cf):</t>
  </si>
  <si>
    <t>Chloride Ion Content (%)</t>
  </si>
  <si>
    <t>Submitted By:</t>
  </si>
  <si>
    <t>Date:</t>
  </si>
  <si>
    <t>(Supplier's Representative) Name/Title</t>
  </si>
  <si>
    <t>Approved By:</t>
  </si>
  <si>
    <t>Admixture, Required Attachment Checklist, Remarks and Engineer Seal</t>
  </si>
  <si>
    <t>Project:</t>
  </si>
  <si>
    <t>Admixture</t>
  </si>
  <si>
    <t>Mfg. Recommended Dosage Range</t>
  </si>
  <si>
    <t>Mix Design dosage range</t>
  </si>
  <si>
    <t>Required for:</t>
  </si>
  <si>
    <t>Attachments</t>
  </si>
  <si>
    <t xml:space="preserve">Check box if attached </t>
  </si>
  <si>
    <t>Check box if the material is not used in this mix design</t>
  </si>
  <si>
    <t>NRMCA plant and delivery system certification</t>
  </si>
  <si>
    <t>Mix Design computations per Contract requirements</t>
  </si>
  <si>
    <t>Chloride ion content testing report per AASHTO T 260</t>
  </si>
  <si>
    <t>Plant manager's certification of weighing and measuring devices</t>
  </si>
  <si>
    <t>Cementitious materials certifications per AASHTO M 85</t>
  </si>
  <si>
    <t>Mixing water and ice test results or certifications per Subsection 712-2.01</t>
  </si>
  <si>
    <t>Coarse aggregate quality test results per Subsection 703-2.02</t>
  </si>
  <si>
    <t>Coarse aggregate gradtion test results per Subsection 703-2.02 or ATM 530</t>
  </si>
  <si>
    <t>Fine aggregate quality test results per Subsection 703-2.01</t>
  </si>
  <si>
    <t>Fine aggregate gradation test results per Subsection 703-2.01 or ATM 530</t>
  </si>
  <si>
    <t>Other aggregate quality test results per Subsection 703-2.01 or 703-2.02</t>
  </si>
  <si>
    <t>Other agg. gradation test results per Subsection 703-2.01 or 703-2.02 or ATM 530</t>
  </si>
  <si>
    <t>Chemical admixture certifications per Subsection 711-2.02</t>
  </si>
  <si>
    <t>Admixture manufacturer's certification of compatibility for adding simultaneously*</t>
  </si>
  <si>
    <t xml:space="preserve">Test data of mixture temperature, slump, unit weight and air content </t>
  </si>
  <si>
    <t>* Either manufacturer's letter or as shown in admixture certifications of compatibility</t>
  </si>
  <si>
    <t>Supplier Remarks:</t>
  </si>
  <si>
    <t>AK P.E. Stamp (501)</t>
  </si>
  <si>
    <t>Approving Engineer's Remarks:</t>
  </si>
  <si>
    <t>Page 2, Form 25D-203 - 3 or less aggregates</t>
  </si>
  <si>
    <t>Slump or Slump Flow (in):</t>
  </si>
  <si>
    <t>Probable 28-day Strength (psi):</t>
  </si>
  <si>
    <t>Minimum Compressive Strength (psi):</t>
  </si>
  <si>
    <t>Supplier Submitted Concrete Proportions (Form 25D-203)</t>
  </si>
  <si>
    <t>SAM Number for Class P</t>
  </si>
  <si>
    <t>fl oz</t>
  </si>
  <si>
    <t>501, 550</t>
  </si>
  <si>
    <t>0.75"</t>
  </si>
  <si>
    <t>Theoretical Max SpG</t>
  </si>
  <si>
    <t>Graph of theoretical unit weight vs. % air (for air-entrained concrete)</t>
  </si>
  <si>
    <t>Graph of compressive strength vs. % air (for air-entrained concrete)</t>
  </si>
  <si>
    <t>Sec 501</t>
  </si>
  <si>
    <t>N/A</t>
  </si>
  <si>
    <t>4.5-7.5</t>
  </si>
  <si>
    <t>Example</t>
  </si>
  <si>
    <t>ABC Mix Plant</t>
  </si>
  <si>
    <t>TBD</t>
  </si>
  <si>
    <t>Anytown</t>
  </si>
  <si>
    <t>AA</t>
  </si>
  <si>
    <t>5000 Min</t>
  </si>
  <si>
    <t>Coarse Aggregate (SSD)</t>
  </si>
  <si>
    <t>Inter. Aggregate (SSD)</t>
  </si>
  <si>
    <t>Fine Aggregate (SSD)</t>
  </si>
  <si>
    <r>
      <t>Pounds or fluid oz Per Yd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</t>
    </r>
  </si>
  <si>
    <t xml:space="preserve">Compressive strength test data w/Graphs of psi vs. age and psi vs. w/c </t>
  </si>
  <si>
    <t>pcf</t>
  </si>
  <si>
    <t>Water (ACI 211.1)→</t>
  </si>
  <si>
    <t>Admixture 4</t>
  </si>
  <si>
    <t>Admixture 3</t>
  </si>
  <si>
    <t>1 fl oz =</t>
  </si>
  <si>
    <t>equivalents</t>
  </si>
  <si>
    <t>Unit</t>
  </si>
  <si>
    <t>Xyz / Type III</t>
  </si>
  <si>
    <t>Notes:</t>
  </si>
  <si>
    <t xml:space="preserve">Mix Design Batch Data </t>
  </si>
  <si>
    <t>Batch Weights</t>
  </si>
  <si>
    <t>Specific</t>
  </si>
  <si>
    <t>Gravities</t>
  </si>
  <si>
    <t>Supplier Submitted Concrete Proportions (Form 25D_203)</t>
  </si>
  <si>
    <r>
      <t>in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</si>
  <si>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r>
      <t>1 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=</t>
    </r>
  </si>
  <si>
    <t>DOT&amp;PF Materials Engineer or Quality Assurance Engineer</t>
  </si>
  <si>
    <t>fl oz/cwt =</t>
  </si>
  <si>
    <r>
      <t>Admix wt/yd</t>
    </r>
    <r>
      <rPr>
        <b/>
        <vertAlign val="superscript"/>
        <sz val="10"/>
        <rFont val="Arial"/>
        <family val="2"/>
      </rPr>
      <t>3</t>
    </r>
  </si>
  <si>
    <r>
      <t>Ft</t>
    </r>
    <r>
      <rPr>
        <b/>
        <vertAlign val="superscript"/>
        <sz val="10"/>
        <rFont val="Arial"/>
        <family val="2"/>
      </rPr>
      <t xml:space="preserve">3 </t>
    </r>
    <r>
      <rPr>
        <b/>
        <sz val="10"/>
        <rFont val="Arial"/>
        <family val="2"/>
      </rPr>
      <t>per Cubic Yard</t>
    </r>
  </si>
  <si>
    <t>Master Air AE 90</t>
  </si>
  <si>
    <t>Master Polyheed 997</t>
  </si>
  <si>
    <t>General</t>
  </si>
  <si>
    <t>6.2</t>
  </si>
  <si>
    <t>0.40 Max</t>
  </si>
  <si>
    <t>4x8</t>
  </si>
  <si>
    <t>89-91</t>
  </si>
  <si>
    <t>92-94</t>
  </si>
  <si>
    <t>94-96</t>
  </si>
  <si>
    <t>97-99</t>
  </si>
  <si>
    <t>Cyls. No.</t>
  </si>
  <si>
    <r>
      <t>Compressive Strength Tests</t>
    </r>
    <r>
      <rPr>
        <sz val="10"/>
        <rFont val="Arial"/>
        <family val="2"/>
      </rPr>
      <t xml:space="preserve"> (ave. of 3 cyl)</t>
    </r>
  </si>
  <si>
    <t>Average 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</si>
</sst>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"/>
    <numFmt numFmtId="165" formatCode="0.000"/>
    <numFmt numFmtId="166" formatCode="0.0"/>
    <numFmt numFmtId="167" formatCode="0.0000"/>
  </numFmts>
  <fonts count="2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4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60">
    <xf numFmtId="0" fontId="0" fillId="0" borderId="0" xfId="0"/>
    <xf numFmtId="0" fontId="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4" fillId="0" borderId="0" xfId="0" applyFont="1"/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7" fillId="0" borderId="0" xfId="0" applyFont="1"/>
    <xf numFmtId="0" fontId="0" fillId="0" borderId="0" xfId="0" applyProtection="1"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0" xfId="0" applyFont="1"/>
    <xf numFmtId="2" fontId="0" fillId="2" borderId="2" xfId="0" applyNumberFormat="1" applyFill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11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7" fillId="0" borderId="5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7" fillId="0" borderId="13" xfId="0" applyFont="1" applyBorder="1" applyAlignment="1" applyProtection="1">
      <alignment horizontal="center"/>
      <protection locked="0"/>
    </xf>
    <xf numFmtId="49" fontId="7" fillId="0" borderId="14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6" xfId="0" applyBorder="1" applyAlignment="1">
      <alignment horizontal="left"/>
    </xf>
    <xf numFmtId="0" fontId="7" fillId="0" borderId="16" xfId="0" applyFont="1" applyBorder="1" applyAlignment="1">
      <alignment horizontal="right"/>
    </xf>
    <xf numFmtId="0" fontId="0" fillId="0" borderId="18" xfId="0" applyBorder="1"/>
    <xf numFmtId="0" fontId="8" fillId="0" borderId="1" xfId="0" applyFont="1" applyBorder="1" applyAlignment="1">
      <alignment horizontal="center"/>
    </xf>
    <xf numFmtId="1" fontId="0" fillId="0" borderId="0" xfId="0" applyNumberFormat="1"/>
    <xf numFmtId="0" fontId="7" fillId="0" borderId="15" xfId="0" applyFont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0" fontId="7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8" fillId="0" borderId="22" xfId="0" applyFont="1" applyBorder="1" applyAlignment="1">
      <alignment horizontal="left" wrapText="1"/>
    </xf>
    <xf numFmtId="0" fontId="0" fillId="0" borderId="22" xfId="0" applyBorder="1" applyAlignment="1">
      <alignment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6" xfId="0" applyNumberForma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0" borderId="31" xfId="0" applyFont="1" applyBorder="1" applyAlignment="1">
      <alignment wrapText="1"/>
    </xf>
    <xf numFmtId="0" fontId="8" fillId="0" borderId="22" xfId="0" applyFont="1" applyBorder="1"/>
    <xf numFmtId="0" fontId="0" fillId="0" borderId="22" xfId="0" applyBorder="1"/>
    <xf numFmtId="0" fontId="8" fillId="0" borderId="31" xfId="0" applyFont="1" applyBorder="1" applyAlignment="1">
      <alignment vertical="top" wrapText="1"/>
    </xf>
    <xf numFmtId="0" fontId="7" fillId="0" borderId="3" xfId="0" applyFont="1" applyBorder="1"/>
    <xf numFmtId="0" fontId="0" fillId="0" borderId="3" xfId="0" applyBorder="1"/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7" fillId="0" borderId="34" xfId="0" applyFont="1" applyBorder="1"/>
    <xf numFmtId="0" fontId="7" fillId="0" borderId="15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37" xfId="0" applyBorder="1"/>
    <xf numFmtId="0" fontId="7" fillId="0" borderId="1" xfId="0" applyFont="1" applyBorder="1"/>
    <xf numFmtId="0" fontId="0" fillId="0" borderId="1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5" fillId="0" borderId="1" xfId="0" applyFont="1" applyBorder="1"/>
    <xf numFmtId="0" fontId="0" fillId="0" borderId="20" xfId="0" applyBorder="1"/>
    <xf numFmtId="0" fontId="12" fillId="0" borderId="0" xfId="0" applyFont="1"/>
    <xf numFmtId="0" fontId="1" fillId="0" borderId="15" xfId="0" applyFont="1" applyBorder="1" applyAlignment="1" applyProtection="1">
      <alignment horizontal="center"/>
      <protection locked="0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" fillId="0" borderId="0" xfId="0" applyFont="1"/>
    <xf numFmtId="0" fontId="1" fillId="0" borderId="4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4" xfId="0" applyFont="1" applyBorder="1"/>
    <xf numFmtId="0" fontId="1" fillId="0" borderId="1" xfId="0" applyFont="1" applyBorder="1" applyProtection="1">
      <protection locked="0"/>
    </xf>
    <xf numFmtId="2" fontId="0" fillId="0" borderId="0" xfId="0" applyNumberFormat="1" applyAlignment="1">
      <alignment horizontal="center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44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1" fontId="16" fillId="0" borderId="9" xfId="0" quotePrefix="1" applyNumberFormat="1" applyFont="1" applyBorder="1" applyAlignment="1" applyProtection="1">
      <alignment horizontal="center"/>
      <protection locked="0"/>
    </xf>
    <xf numFmtId="0" fontId="16" fillId="0" borderId="9" xfId="0" quotePrefix="1" applyFont="1" applyBorder="1" applyAlignment="1" applyProtection="1">
      <alignment horizontal="center"/>
      <protection locked="0"/>
    </xf>
    <xf numFmtId="2" fontId="16" fillId="0" borderId="15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49" fontId="16" fillId="0" borderId="15" xfId="0" applyNumberFormat="1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49" fontId="16" fillId="0" borderId="1" xfId="0" applyNumberFormat="1" applyFont="1" applyBorder="1" applyAlignment="1" applyProtection="1">
      <alignment horizontal="center"/>
      <protection locked="0"/>
    </xf>
    <xf numFmtId="0" fontId="1" fillId="0" borderId="45" xfId="0" applyFont="1" applyBorder="1"/>
    <xf numFmtId="0" fontId="0" fillId="0" borderId="45" xfId="0" applyBorder="1"/>
    <xf numFmtId="0" fontId="1" fillId="0" borderId="15" xfId="0" applyFont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0" fillId="0" borderId="26" xfId="0" applyBorder="1"/>
    <xf numFmtId="0" fontId="1" fillId="0" borderId="10" xfId="0" applyFont="1" applyBorder="1" applyAlignment="1" applyProtection="1">
      <alignment horizontal="center"/>
      <protection locked="0"/>
    </xf>
    <xf numFmtId="0" fontId="1" fillId="0" borderId="26" xfId="0" applyFont="1" applyBorder="1"/>
    <xf numFmtId="0" fontId="0" fillId="0" borderId="44" xfId="0" applyBorder="1" applyProtection="1">
      <protection locked="0"/>
    </xf>
    <xf numFmtId="0" fontId="7" fillId="0" borderId="44" xfId="0" applyFont="1" applyBorder="1" applyProtection="1">
      <protection locked="0"/>
    </xf>
    <xf numFmtId="0" fontId="0" fillId="0" borderId="44" xfId="0" applyBorder="1"/>
    <xf numFmtId="0" fontId="10" fillId="0" borderId="24" xfId="0" applyFont="1" applyBorder="1" applyAlignment="1">
      <alignment horizontal="left"/>
    </xf>
    <xf numFmtId="0" fontId="16" fillId="0" borderId="16" xfId="0" applyFont="1" applyBorder="1" applyAlignment="1">
      <alignment horizontal="center"/>
    </xf>
    <xf numFmtId="166" fontId="16" fillId="3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1" fillId="0" borderId="16" xfId="0" applyFont="1" applyBorder="1"/>
    <xf numFmtId="0" fontId="1" fillId="0" borderId="15" xfId="0" applyFont="1" applyBorder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6" fillId="0" borderId="2" xfId="0" applyFont="1" applyBorder="1" applyAlignment="1">
      <alignment horizontal="center"/>
    </xf>
    <xf numFmtId="14" fontId="16" fillId="0" borderId="1" xfId="0" applyNumberFormat="1" applyFont="1" applyBorder="1" applyProtection="1">
      <protection locked="0"/>
    </xf>
    <xf numFmtId="0" fontId="1" fillId="3" borderId="26" xfId="0" applyFont="1" applyFill="1" applyBorder="1" applyAlignment="1" applyProtection="1">
      <alignment horizontal="left"/>
      <protection locked="0"/>
    </xf>
    <xf numFmtId="0" fontId="5" fillId="0" borderId="46" xfId="0" applyFont="1" applyBorder="1" applyAlignment="1">
      <alignment horizontal="center"/>
    </xf>
    <xf numFmtId="2" fontId="0" fillId="2" borderId="47" xfId="0" applyNumberFormat="1" applyFill="1" applyBorder="1" applyAlignment="1" applyProtection="1">
      <alignment horizontal="center"/>
      <protection locked="0"/>
    </xf>
    <xf numFmtId="0" fontId="5" fillId="0" borderId="48" xfId="0" applyFont="1" applyBorder="1"/>
    <xf numFmtId="0" fontId="5" fillId="0" borderId="49" xfId="0" applyFont="1" applyBorder="1"/>
    <xf numFmtId="0" fontId="5" fillId="0" borderId="50" xfId="0" applyFont="1" applyBorder="1" applyAlignment="1">
      <alignment horizontal="right"/>
    </xf>
    <xf numFmtId="0" fontId="5" fillId="0" borderId="51" xfId="0" applyFont="1" applyBorder="1"/>
    <xf numFmtId="0" fontId="5" fillId="0" borderId="52" xfId="0" applyFont="1" applyBorder="1" applyAlignment="1">
      <alignment horizontal="right"/>
    </xf>
    <xf numFmtId="0" fontId="5" fillId="0" borderId="53" xfId="0" applyFont="1" applyBorder="1"/>
    <xf numFmtId="0" fontId="17" fillId="0" borderId="2" xfId="0" applyFont="1" applyBorder="1" applyAlignment="1" applyProtection="1">
      <alignment horizontal="left"/>
      <protection locked="0"/>
    </xf>
    <xf numFmtId="0" fontId="18" fillId="0" borderId="1" xfId="2" applyFont="1" applyBorder="1" applyAlignment="1">
      <alignment horizontal="left"/>
    </xf>
    <xf numFmtId="49" fontId="17" fillId="0" borderId="15" xfId="0" applyNumberFormat="1" applyFont="1" applyBorder="1" applyAlignment="1" applyProtection="1">
      <alignment horizontal="center"/>
      <protection locked="0"/>
    </xf>
    <xf numFmtId="164" fontId="17" fillId="0" borderId="15" xfId="0" applyNumberFormat="1" applyFont="1" applyBorder="1" applyAlignment="1" applyProtection="1">
      <alignment horizontal="left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4" fontId="7" fillId="0" borderId="55" xfId="1" applyNumberFormat="1" applyFont="1" applyFill="1" applyBorder="1" applyAlignment="1" applyProtection="1">
      <alignment horizontal="center"/>
      <protection locked="0"/>
    </xf>
    <xf numFmtId="0" fontId="0" fillId="0" borderId="56" xfId="0" applyBorder="1" applyAlignment="1">
      <alignment horizontal="centerContinuous"/>
    </xf>
    <xf numFmtId="0" fontId="10" fillId="0" borderId="57" xfId="0" applyFont="1" applyBorder="1" applyAlignment="1">
      <alignment horizontal="centerContinuous"/>
    </xf>
    <xf numFmtId="0" fontId="10" fillId="0" borderId="56" xfId="0" applyFont="1" applyBorder="1" applyAlignment="1">
      <alignment horizontal="centerContinuous"/>
    </xf>
    <xf numFmtId="0" fontId="8" fillId="0" borderId="3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6" fontId="16" fillId="0" borderId="9" xfId="0" applyNumberFormat="1" applyFont="1" applyBorder="1" applyAlignment="1" applyProtection="1">
      <alignment horizontal="center"/>
      <protection locked="0"/>
    </xf>
    <xf numFmtId="0" fontId="0" fillId="4" borderId="59" xfId="0" applyFill="1" applyBorder="1" applyAlignment="1">
      <alignment horizontal="center"/>
    </xf>
    <xf numFmtId="0" fontId="5" fillId="4" borderId="52" xfId="0" applyFont="1" applyFill="1" applyBorder="1"/>
    <xf numFmtId="0" fontId="1" fillId="0" borderId="60" xfId="0" applyFont="1" applyBorder="1"/>
    <xf numFmtId="0" fontId="0" fillId="0" borderId="61" xfId="0" applyBorder="1"/>
    <xf numFmtId="0" fontId="0" fillId="0" borderId="62" xfId="0" applyBorder="1"/>
    <xf numFmtId="0" fontId="1" fillId="0" borderId="62" xfId="0" applyFont="1" applyBorder="1"/>
    <xf numFmtId="0" fontId="8" fillId="0" borderId="64" xfId="0" applyFont="1" applyBorder="1" applyAlignment="1" applyProtection="1">
      <alignment horizontal="center"/>
      <protection locked="0"/>
    </xf>
    <xf numFmtId="0" fontId="1" fillId="0" borderId="65" xfId="0" applyFont="1" applyBorder="1"/>
    <xf numFmtId="0" fontId="0" fillId="0" borderId="66" xfId="0" applyBorder="1"/>
    <xf numFmtId="0" fontId="0" fillId="0" borderId="67" xfId="0" applyBorder="1" applyAlignment="1">
      <alignment horizontal="left"/>
    </xf>
    <xf numFmtId="165" fontId="0" fillId="2" borderId="0" xfId="0" applyNumberFormat="1" applyFill="1" applyAlignment="1">
      <alignment horizontal="center"/>
    </xf>
    <xf numFmtId="167" fontId="5" fillId="4" borderId="50" xfId="0" applyNumberFormat="1" applyFont="1" applyFill="1" applyBorder="1"/>
    <xf numFmtId="165" fontId="16" fillId="0" borderId="67" xfId="0" applyNumberFormat="1" applyFont="1" applyBorder="1" applyAlignment="1">
      <alignment horizontal="center"/>
    </xf>
    <xf numFmtId="165" fontId="16" fillId="0" borderId="16" xfId="0" applyNumberFormat="1" applyFont="1" applyBorder="1" applyAlignment="1">
      <alignment horizontal="center"/>
    </xf>
    <xf numFmtId="165" fontId="16" fillId="2" borderId="16" xfId="0" applyNumberFormat="1" applyFont="1" applyFill="1" applyBorder="1" applyAlignment="1" applyProtection="1">
      <alignment horizontal="center"/>
      <protection locked="0"/>
    </xf>
    <xf numFmtId="165" fontId="16" fillId="2" borderId="20" xfId="0" applyNumberFormat="1" applyFont="1" applyFill="1" applyBorder="1" applyAlignment="1" applyProtection="1">
      <alignment horizontal="center"/>
      <protection locked="0"/>
    </xf>
    <xf numFmtId="165" fontId="16" fillId="2" borderId="62" xfId="0" applyNumberFormat="1" applyFont="1" applyFill="1" applyBorder="1" applyAlignment="1" applyProtection="1">
      <alignment horizontal="center"/>
      <protection locked="0"/>
    </xf>
    <xf numFmtId="0" fontId="5" fillId="0" borderId="69" xfId="0" applyFont="1" applyBorder="1" applyAlignment="1">
      <alignment horizontal="right"/>
    </xf>
    <xf numFmtId="0" fontId="5" fillId="0" borderId="70" xfId="0" applyFont="1" applyBorder="1" applyAlignment="1">
      <alignment horizontal="right"/>
    </xf>
    <xf numFmtId="165" fontId="1" fillId="2" borderId="10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2" xfId="0" applyBorder="1"/>
    <xf numFmtId="0" fontId="8" fillId="0" borderId="21" xfId="0" applyFont="1" applyBorder="1" applyAlignment="1">
      <alignment horizontal="left" wrapText="1"/>
    </xf>
    <xf numFmtId="0" fontId="0" fillId="0" borderId="23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8" fillId="3" borderId="29" xfId="0" applyFont="1" applyFill="1" applyBorder="1" applyAlignment="1" applyProtection="1">
      <alignment horizontal="left"/>
      <protection locked="0"/>
    </xf>
    <xf numFmtId="0" fontId="8" fillId="3" borderId="45" xfId="0" applyFont="1" applyFill="1" applyBorder="1" applyAlignment="1" applyProtection="1">
      <alignment horizontal="left"/>
      <protection locked="0"/>
    </xf>
    <xf numFmtId="166" fontId="0" fillId="2" borderId="58" xfId="0" applyNumberFormat="1" applyFill="1" applyBorder="1"/>
    <xf numFmtId="166" fontId="0" fillId="2" borderId="45" xfId="0" applyNumberFormat="1" applyFill="1" applyBorder="1"/>
    <xf numFmtId="165" fontId="0" fillId="2" borderId="58" xfId="0" applyNumberFormat="1" applyFill="1" applyBorder="1" applyAlignment="1">
      <alignment horizontal="center"/>
    </xf>
    <xf numFmtId="165" fontId="0" fillId="2" borderId="44" xfId="0" applyNumberFormat="1" applyFill="1" applyBorder="1" applyAlignment="1">
      <alignment horizontal="center"/>
    </xf>
    <xf numFmtId="166" fontId="16" fillId="0" borderId="34" xfId="0" applyNumberFormat="1" applyFont="1" applyBorder="1" applyAlignment="1" applyProtection="1">
      <alignment horizontal="right"/>
      <protection locked="0"/>
    </xf>
    <xf numFmtId="166" fontId="16" fillId="0" borderId="15" xfId="0" applyNumberFormat="1" applyFont="1" applyBorder="1" applyAlignment="1" applyProtection="1">
      <alignment horizontal="right"/>
      <protection locked="0"/>
    </xf>
    <xf numFmtId="165" fontId="0" fillId="2" borderId="34" xfId="0" applyNumberFormat="1" applyFill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0" fontId="16" fillId="0" borderId="34" xfId="0" applyFont="1" applyBorder="1" applyAlignment="1" applyProtection="1">
      <alignment horizontal="right"/>
      <protection locked="0"/>
    </xf>
    <xf numFmtId="0" fontId="16" fillId="0" borderId="15" xfId="0" applyFont="1" applyBorder="1" applyAlignment="1" applyProtection="1">
      <alignment horizontal="right"/>
      <protection locked="0"/>
    </xf>
    <xf numFmtId="165" fontId="0" fillId="2" borderId="15" xfId="0" applyNumberFormat="1" applyFill="1" applyBorder="1" applyAlignment="1">
      <alignment horizontal="center"/>
    </xf>
    <xf numFmtId="166" fontId="16" fillId="0" borderId="63" xfId="0" applyNumberFormat="1" applyFont="1" applyBorder="1" applyAlignment="1" applyProtection="1">
      <alignment horizontal="right"/>
      <protection locked="0"/>
    </xf>
    <xf numFmtId="166" fontId="16" fillId="0" borderId="61" xfId="0" applyNumberFormat="1" applyFont="1" applyBorder="1" applyAlignment="1" applyProtection="1">
      <alignment horizontal="right"/>
      <protection locked="0"/>
    </xf>
    <xf numFmtId="165" fontId="0" fillId="2" borderId="63" xfId="0" applyNumberFormat="1" applyFill="1" applyBorder="1" applyAlignment="1">
      <alignment horizontal="center"/>
    </xf>
    <xf numFmtId="165" fontId="0" fillId="2" borderId="62" xfId="0" applyNumberFormat="1" applyFill="1" applyBorder="1" applyAlignment="1">
      <alignment horizontal="center"/>
    </xf>
    <xf numFmtId="165" fontId="0" fillId="2" borderId="68" xfId="0" applyNumberFormat="1" applyFill="1" applyBorder="1" applyAlignment="1">
      <alignment horizontal="center"/>
    </xf>
    <xf numFmtId="165" fontId="0" fillId="2" borderId="67" xfId="0" applyNumberForma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7" fillId="0" borderId="2" xfId="0" applyFont="1" applyBorder="1" applyAlignment="1" applyProtection="1">
      <alignment horizontal="center"/>
      <protection locked="0"/>
    </xf>
    <xf numFmtId="0" fontId="16" fillId="0" borderId="2" xfId="0" applyFont="1" applyBorder="1"/>
    <xf numFmtId="0" fontId="10" fillId="0" borderId="0" xfId="0" applyFont="1" applyAlignment="1">
      <alignment horizontal="center" vertical="top"/>
    </xf>
    <xf numFmtId="0" fontId="2" fillId="0" borderId="0" xfId="0" applyFont="1"/>
    <xf numFmtId="0" fontId="7" fillId="0" borderId="5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7" fillId="0" borderId="15" xfId="0" applyFont="1" applyBorder="1"/>
    <xf numFmtId="0" fontId="17" fillId="0" borderId="1" xfId="0" applyFont="1" applyBorder="1"/>
    <xf numFmtId="0" fontId="17" fillId="0" borderId="15" xfId="0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8" fillId="0" borderId="1" xfId="0" applyFont="1" applyBorder="1" applyProtection="1">
      <protection locked="0"/>
    </xf>
    <xf numFmtId="0" fontId="18" fillId="0" borderId="1" xfId="0" applyFont="1" applyBorder="1"/>
    <xf numFmtId="0" fontId="10" fillId="0" borderId="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6" fillId="0" borderId="9" xfId="0" applyFont="1" applyFill="1" applyBorder="1" applyAlignment="1" applyProtection="1">
      <alignment horizontal="center"/>
      <protection locked="0"/>
    </xf>
    <xf numFmtId="0" fontId="16" fillId="0" borderId="16" xfId="0" applyFont="1" applyFill="1" applyBorder="1" applyAlignment="1" applyProtection="1">
      <alignment horizontal="center"/>
      <protection locked="0"/>
    </xf>
    <xf numFmtId="0" fontId="16" fillId="0" borderId="34" xfId="0" applyFont="1" applyFill="1" applyBorder="1" applyAlignment="1" applyProtection="1">
      <alignment horizontal="center"/>
      <protection locked="0"/>
    </xf>
    <xf numFmtId="0" fontId="16" fillId="0" borderId="1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 2" xfId="2" xr:uid="{CF549B1C-4B5B-4723-B119-56A24C874B9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C6C8-EE5B-4D51-A2C1-D13082EC2E21}">
  <dimension ref="A1:R113"/>
  <sheetViews>
    <sheetView tabSelected="1" topLeftCell="A27" zoomScaleNormal="100" workbookViewId="0">
      <selection activeCell="N52" sqref="N52"/>
    </sheetView>
  </sheetViews>
  <sheetFormatPr defaultRowHeight="12.75" x14ac:dyDescent="0.2"/>
  <cols>
    <col min="1" max="1" width="8.7109375" customWidth="1"/>
    <col min="2" max="2" width="11.140625" customWidth="1"/>
    <col min="3" max="3" width="8.7109375" customWidth="1"/>
    <col min="4" max="4" width="5.42578125" customWidth="1"/>
    <col min="8" max="8" width="6.85546875" customWidth="1"/>
    <col min="11" max="11" width="15.42578125" customWidth="1"/>
    <col min="12" max="12" width="0.28515625" customWidth="1"/>
    <col min="15" max="15" width="9.5703125" bestFit="1" customWidth="1"/>
  </cols>
  <sheetData>
    <row r="1" spans="1:16" ht="15" x14ac:dyDescent="0.2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6" ht="15" x14ac:dyDescent="0.2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6" ht="15" x14ac:dyDescent="0.2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6" ht="6" customHeight="1" x14ac:dyDescent="0.2"/>
    <row r="5" spans="1:16" ht="18" x14ac:dyDescent="0.25">
      <c r="A5" s="196" t="s">
        <v>142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6" ht="8.25" customHeight="1" x14ac:dyDescent="0.2">
      <c r="D6" s="2" t="s">
        <v>3</v>
      </c>
    </row>
    <row r="7" spans="1:16" ht="18" customHeight="1" x14ac:dyDescent="0.2">
      <c r="A7" s="3" t="s">
        <v>4</v>
      </c>
      <c r="B7" s="164" t="s">
        <v>118</v>
      </c>
      <c r="C7" s="4"/>
      <c r="D7" s="5"/>
      <c r="E7" s="6" t="s">
        <v>5</v>
      </c>
      <c r="F7" s="248" t="s">
        <v>120</v>
      </c>
      <c r="G7" s="249"/>
      <c r="H7" s="249"/>
      <c r="I7" s="249"/>
      <c r="J7" s="249"/>
      <c r="K7" s="249"/>
    </row>
    <row r="8" spans="1:16" ht="18" customHeight="1" x14ac:dyDescent="0.2">
      <c r="A8" s="7" t="s">
        <v>6</v>
      </c>
      <c r="B8" s="241" t="s">
        <v>119</v>
      </c>
      <c r="C8" s="241"/>
      <c r="D8" s="242"/>
      <c r="F8" s="8" t="s">
        <v>7</v>
      </c>
      <c r="G8" s="243" t="s">
        <v>121</v>
      </c>
      <c r="H8" s="241"/>
      <c r="I8" s="241"/>
      <c r="J8" s="9" t="s">
        <v>8</v>
      </c>
      <c r="K8" s="165" t="s">
        <v>120</v>
      </c>
    </row>
    <row r="9" spans="1:16" ht="18" customHeight="1" x14ac:dyDescent="0.2">
      <c r="A9" s="10" t="s">
        <v>9</v>
      </c>
      <c r="C9" s="11"/>
      <c r="D9" s="244" t="s">
        <v>120</v>
      </c>
      <c r="E9" s="242"/>
      <c r="F9" s="242"/>
      <c r="G9" s="242"/>
      <c r="H9" s="242"/>
      <c r="I9" s="10" t="s">
        <v>10</v>
      </c>
      <c r="J9" s="6"/>
      <c r="K9" s="166" t="s">
        <v>136</v>
      </c>
    </row>
    <row r="10" spans="1:16" ht="18" customHeight="1" x14ac:dyDescent="0.2">
      <c r="A10" s="10"/>
      <c r="D10" s="2" t="s">
        <v>11</v>
      </c>
      <c r="E10" s="11"/>
      <c r="G10" s="11"/>
      <c r="H10" s="11"/>
      <c r="J10" s="151"/>
      <c r="K10" s="150"/>
    </row>
    <row r="11" spans="1:16" ht="18" customHeight="1" thickBot="1" x14ac:dyDescent="0.3">
      <c r="A11" s="12" t="s">
        <v>12</v>
      </c>
      <c r="B11" s="245" t="s">
        <v>122</v>
      </c>
      <c r="C11" s="245"/>
      <c r="D11" s="13" t="s">
        <v>13</v>
      </c>
      <c r="E11" s="12"/>
      <c r="F11" s="246" t="s">
        <v>106</v>
      </c>
      <c r="G11" s="246"/>
      <c r="H11" s="247"/>
      <c r="I11" s="247"/>
      <c r="J11" s="247"/>
      <c r="K11" s="152">
        <v>5000</v>
      </c>
    </row>
    <row r="12" spans="1:16" ht="18" customHeight="1" thickBot="1" x14ac:dyDescent="0.25">
      <c r="A12" s="14" t="s">
        <v>14</v>
      </c>
      <c r="B12" s="15"/>
      <c r="C12" s="232" t="s">
        <v>115</v>
      </c>
      <c r="D12" s="233"/>
      <c r="E12" s="16" t="s">
        <v>15</v>
      </c>
      <c r="F12" s="163" t="s">
        <v>151</v>
      </c>
      <c r="G12" s="17"/>
      <c r="H12" s="18" t="s">
        <v>16</v>
      </c>
      <c r="K12" s="19">
        <f>IF(F31="","",F31/94)</f>
        <v>6.5957446808510642</v>
      </c>
    </row>
    <row r="13" spans="1:16" ht="14.25" customHeight="1" thickBot="1" x14ac:dyDescent="0.25">
      <c r="D13" s="234" t="s">
        <v>17</v>
      </c>
      <c r="E13" s="235"/>
      <c r="F13" s="235"/>
      <c r="G13" s="235"/>
      <c r="H13" s="235"/>
    </row>
    <row r="14" spans="1:16" ht="15" customHeight="1" x14ac:dyDescent="0.25">
      <c r="A14" s="236" t="s">
        <v>18</v>
      </c>
      <c r="B14" s="237"/>
      <c r="C14" s="21">
        <v>67</v>
      </c>
      <c r="D14" s="22"/>
      <c r="E14" s="23" t="s">
        <v>18</v>
      </c>
      <c r="F14" s="20"/>
      <c r="G14" s="21">
        <v>8</v>
      </c>
      <c r="H14" s="22"/>
      <c r="I14" s="236" t="s">
        <v>18</v>
      </c>
      <c r="J14" s="237"/>
      <c r="K14" s="24" t="s">
        <v>19</v>
      </c>
      <c r="L14" s="1"/>
      <c r="M14" s="1"/>
      <c r="N14" s="1"/>
      <c r="O14" s="1"/>
      <c r="P14" s="1"/>
    </row>
    <row r="15" spans="1:16" ht="15" customHeight="1" x14ac:dyDescent="0.25">
      <c r="A15" s="238" t="s">
        <v>20</v>
      </c>
      <c r="B15" s="239"/>
      <c r="C15" s="240"/>
      <c r="D15" s="7"/>
      <c r="E15" s="27" t="s">
        <v>21</v>
      </c>
      <c r="F15" s="25"/>
      <c r="G15" s="26"/>
      <c r="I15" s="238" t="s">
        <v>22</v>
      </c>
      <c r="J15" s="239"/>
      <c r="K15" s="240"/>
    </row>
    <row r="16" spans="1:16" x14ac:dyDescent="0.2">
      <c r="A16" s="28" t="s">
        <v>23</v>
      </c>
      <c r="B16" s="29" t="s">
        <v>24</v>
      </c>
      <c r="C16" s="30" t="s">
        <v>25</v>
      </c>
      <c r="D16" s="7"/>
      <c r="E16" s="28" t="s">
        <v>23</v>
      </c>
      <c r="F16" s="29" t="s">
        <v>24</v>
      </c>
      <c r="G16" s="30" t="s">
        <v>25</v>
      </c>
      <c r="I16" s="28" t="s">
        <v>23</v>
      </c>
      <c r="J16" s="29" t="s">
        <v>24</v>
      </c>
      <c r="K16" s="30" t="s">
        <v>25</v>
      </c>
    </row>
    <row r="17" spans="1:11" x14ac:dyDescent="0.2">
      <c r="A17" s="28" t="s">
        <v>26</v>
      </c>
      <c r="B17" s="123">
        <v>100</v>
      </c>
      <c r="C17" s="32"/>
      <c r="E17" s="28"/>
      <c r="F17" s="31"/>
      <c r="G17" s="32"/>
      <c r="I17" s="28" t="s">
        <v>27</v>
      </c>
      <c r="J17" s="33"/>
      <c r="K17" s="34" t="s">
        <v>28</v>
      </c>
    </row>
    <row r="18" spans="1:11" x14ac:dyDescent="0.2">
      <c r="A18" s="28" t="s">
        <v>29</v>
      </c>
      <c r="B18" s="123">
        <v>100</v>
      </c>
      <c r="C18" s="32">
        <v>100</v>
      </c>
      <c r="E18" s="28" t="s">
        <v>29</v>
      </c>
      <c r="F18" s="123"/>
      <c r="G18" s="32">
        <v>100</v>
      </c>
      <c r="I18" s="28" t="s">
        <v>30</v>
      </c>
      <c r="J18" s="123">
        <v>100</v>
      </c>
      <c r="K18" s="34" t="s">
        <v>31</v>
      </c>
    </row>
    <row r="19" spans="1:11" x14ac:dyDescent="0.2">
      <c r="A19" s="28" t="s">
        <v>32</v>
      </c>
      <c r="B19" s="123">
        <v>95</v>
      </c>
      <c r="C19" s="35" t="s">
        <v>33</v>
      </c>
      <c r="E19" s="28" t="s">
        <v>32</v>
      </c>
      <c r="F19" s="123"/>
      <c r="G19" s="32">
        <v>100</v>
      </c>
      <c r="I19" s="28" t="s">
        <v>34</v>
      </c>
      <c r="J19" s="123">
        <v>95</v>
      </c>
      <c r="K19" s="34" t="s">
        <v>35</v>
      </c>
    </row>
    <row r="20" spans="1:11" x14ac:dyDescent="0.2">
      <c r="A20" s="28" t="s">
        <v>36</v>
      </c>
      <c r="B20" s="123">
        <v>60</v>
      </c>
      <c r="C20" s="32"/>
      <c r="E20" s="28" t="s">
        <v>36</v>
      </c>
      <c r="F20" s="123"/>
      <c r="G20" s="32">
        <v>100</v>
      </c>
      <c r="I20" s="28" t="s">
        <v>37</v>
      </c>
      <c r="J20" s="123">
        <v>75</v>
      </c>
      <c r="K20" s="34" t="s">
        <v>38</v>
      </c>
    </row>
    <row r="21" spans="1:11" x14ac:dyDescent="0.2">
      <c r="A21" s="28" t="s">
        <v>27</v>
      </c>
      <c r="B21" s="123">
        <v>39</v>
      </c>
      <c r="C21" s="35" t="s">
        <v>39</v>
      </c>
      <c r="E21" s="28" t="s">
        <v>27</v>
      </c>
      <c r="F21" s="123"/>
      <c r="G21" s="34" t="s">
        <v>40</v>
      </c>
      <c r="I21" s="28" t="s">
        <v>41</v>
      </c>
      <c r="J21" s="123">
        <v>43</v>
      </c>
      <c r="K21" s="34" t="s">
        <v>42</v>
      </c>
    </row>
    <row r="22" spans="1:11" x14ac:dyDescent="0.2">
      <c r="A22" s="28" t="s">
        <v>30</v>
      </c>
      <c r="B22" s="123">
        <v>4</v>
      </c>
      <c r="C22" s="35" t="s">
        <v>43</v>
      </c>
      <c r="E22" s="28" t="s">
        <v>30</v>
      </c>
      <c r="F22" s="123"/>
      <c r="G22" s="34" t="s">
        <v>44</v>
      </c>
      <c r="I22" s="28" t="s">
        <v>45</v>
      </c>
      <c r="J22" s="126">
        <v>15</v>
      </c>
      <c r="K22" s="34" t="s">
        <v>44</v>
      </c>
    </row>
    <row r="23" spans="1:11" x14ac:dyDescent="0.2">
      <c r="A23" s="36" t="s">
        <v>34</v>
      </c>
      <c r="B23" s="123">
        <v>0.7</v>
      </c>
      <c r="C23" s="35" t="s">
        <v>46</v>
      </c>
      <c r="E23" s="36" t="s">
        <v>34</v>
      </c>
      <c r="F23" s="123"/>
      <c r="G23" s="34" t="s">
        <v>43</v>
      </c>
      <c r="I23" s="28" t="s">
        <v>47</v>
      </c>
      <c r="J23" s="127">
        <v>4</v>
      </c>
      <c r="K23" s="34" t="s">
        <v>48</v>
      </c>
    </row>
    <row r="24" spans="1:11" ht="13.5" thickBot="1" x14ac:dyDescent="0.25">
      <c r="A24" s="37" t="s">
        <v>49</v>
      </c>
      <c r="B24" s="124">
        <v>0.04</v>
      </c>
      <c r="C24" s="38"/>
      <c r="E24" s="37" t="s">
        <v>49</v>
      </c>
      <c r="F24" s="125"/>
      <c r="G24" s="39"/>
      <c r="I24" s="37" t="s">
        <v>49</v>
      </c>
      <c r="J24" s="125">
        <v>1.3</v>
      </c>
      <c r="K24" s="39" t="s">
        <v>50</v>
      </c>
    </row>
    <row r="25" spans="1:11" x14ac:dyDescent="0.2">
      <c r="A25" t="s">
        <v>51</v>
      </c>
      <c r="C25" s="150">
        <v>2.7280000000000002</v>
      </c>
      <c r="E25" t="s">
        <v>51</v>
      </c>
      <c r="G25" s="150"/>
      <c r="I25" t="s">
        <v>51</v>
      </c>
      <c r="K25" s="150">
        <v>2.706</v>
      </c>
    </row>
    <row r="26" spans="1:11" x14ac:dyDescent="0.2">
      <c r="A26" s="10" t="s">
        <v>52</v>
      </c>
      <c r="C26" s="128">
        <v>0.6</v>
      </c>
      <c r="E26" s="10" t="s">
        <v>52</v>
      </c>
      <c r="G26" s="128"/>
      <c r="I26" s="10" t="s">
        <v>52</v>
      </c>
      <c r="K26" s="128">
        <v>1.3</v>
      </c>
    </row>
    <row r="27" spans="1:11" x14ac:dyDescent="0.2">
      <c r="A27" s="10" t="s">
        <v>53</v>
      </c>
      <c r="C27" s="129"/>
      <c r="E27" s="10" t="s">
        <v>53</v>
      </c>
      <c r="G27" s="40"/>
      <c r="I27" t="s">
        <v>54</v>
      </c>
      <c r="K27" s="41">
        <f>IF(J23="","",(100-J18+100-J19+100-J20+100-J21+100-J22+100-J23)/100)</f>
        <v>2.68</v>
      </c>
    </row>
    <row r="28" spans="1:11" ht="8.25" customHeight="1" thickBot="1" x14ac:dyDescent="0.25">
      <c r="D28" s="137"/>
      <c r="E28" s="137"/>
    </row>
    <row r="29" spans="1:11" ht="15.75" x14ac:dyDescent="0.25">
      <c r="A29" s="144" t="s">
        <v>138</v>
      </c>
      <c r="B29" s="69"/>
      <c r="C29" s="69"/>
      <c r="D29" s="69"/>
      <c r="E29" s="172" t="s">
        <v>140</v>
      </c>
      <c r="F29" s="170" t="s">
        <v>139</v>
      </c>
      <c r="G29" s="171"/>
      <c r="H29" s="169"/>
      <c r="I29" s="225" t="s">
        <v>55</v>
      </c>
      <c r="J29" s="226"/>
      <c r="K29" s="167" t="s">
        <v>137</v>
      </c>
    </row>
    <row r="30" spans="1:11" ht="14.25" x14ac:dyDescent="0.2">
      <c r="A30" s="230" t="s">
        <v>56</v>
      </c>
      <c r="B30" s="231"/>
      <c r="C30" s="42"/>
      <c r="D30" s="42"/>
      <c r="E30" s="173" t="s">
        <v>141</v>
      </c>
      <c r="F30" s="227" t="s">
        <v>127</v>
      </c>
      <c r="G30" s="228"/>
      <c r="H30" s="229"/>
      <c r="I30" s="227" t="s">
        <v>148</v>
      </c>
      <c r="J30" s="229"/>
      <c r="K30" s="168"/>
    </row>
    <row r="31" spans="1:11" x14ac:dyDescent="0.2">
      <c r="A31" s="138" t="s">
        <v>57</v>
      </c>
      <c r="B31" s="42"/>
      <c r="C31" s="42"/>
      <c r="D31" s="43"/>
      <c r="E31" s="145">
        <v>3.15</v>
      </c>
      <c r="F31" s="212">
        <v>620</v>
      </c>
      <c r="G31" s="213"/>
      <c r="H31" s="148" t="s">
        <v>60</v>
      </c>
      <c r="I31" s="214">
        <f>IF(F31="","0",F31/E31/$C$32)</f>
        <v>3.1542531542531544</v>
      </c>
      <c r="J31" s="215"/>
      <c r="K31" s="139"/>
    </row>
    <row r="32" spans="1:11" x14ac:dyDescent="0.2">
      <c r="A32" s="140" t="s">
        <v>130</v>
      </c>
      <c r="B32" s="42"/>
      <c r="C32" s="175">
        <v>62.4</v>
      </c>
      <c r="D32" s="148" t="s">
        <v>129</v>
      </c>
      <c r="E32" s="145"/>
      <c r="F32" s="212">
        <v>245</v>
      </c>
      <c r="G32" s="213"/>
      <c r="H32" s="148" t="s">
        <v>60</v>
      </c>
      <c r="I32" s="214">
        <f>IF(F32="","0",F32/$C$32)</f>
        <v>3.9262820512820515</v>
      </c>
      <c r="J32" s="215"/>
      <c r="K32" s="32"/>
    </row>
    <row r="33" spans="1:18" x14ac:dyDescent="0.2">
      <c r="A33" s="140" t="s">
        <v>124</v>
      </c>
      <c r="B33" s="42"/>
      <c r="C33" s="42"/>
      <c r="D33" s="43"/>
      <c r="E33" s="189">
        <f>IF(C25="","",C25)</f>
        <v>2.7280000000000002</v>
      </c>
      <c r="F33" s="212">
        <v>1750</v>
      </c>
      <c r="G33" s="213"/>
      <c r="H33" s="148" t="s">
        <v>60</v>
      </c>
      <c r="I33" s="214">
        <f>IF(E33="","0",F33/E33/$C$32)</f>
        <v>10.280378223926611</v>
      </c>
      <c r="J33" s="215"/>
      <c r="K33" s="32"/>
    </row>
    <row r="34" spans="1:18" x14ac:dyDescent="0.2">
      <c r="A34" s="140" t="s">
        <v>125</v>
      </c>
      <c r="B34" s="42"/>
      <c r="C34" s="42"/>
      <c r="D34" s="43"/>
      <c r="E34" s="190" t="str">
        <f>IF(G25="","",G25)</f>
        <v/>
      </c>
      <c r="F34" s="212"/>
      <c r="G34" s="213"/>
      <c r="H34" s="148" t="s">
        <v>60</v>
      </c>
      <c r="I34" s="214" t="str">
        <f>IF(E34="","0",F34/E34/$C$32)</f>
        <v>0</v>
      </c>
      <c r="J34" s="215"/>
      <c r="K34" s="32"/>
    </row>
    <row r="35" spans="1:18" ht="15" thickBot="1" x14ac:dyDescent="0.25">
      <c r="A35" s="177" t="s">
        <v>126</v>
      </c>
      <c r="B35" s="178"/>
      <c r="C35" s="178"/>
      <c r="D35" s="179"/>
      <c r="E35" s="191">
        <f>IF(K25="","",K25)</f>
        <v>2.706</v>
      </c>
      <c r="F35" s="219">
        <v>1350</v>
      </c>
      <c r="G35" s="220"/>
      <c r="H35" s="180" t="s">
        <v>60</v>
      </c>
      <c r="I35" s="221">
        <f>IF(E35="","0",F35/E35/$C$32)</f>
        <v>7.9950537267610438</v>
      </c>
      <c r="J35" s="222"/>
      <c r="K35" s="181" t="s">
        <v>147</v>
      </c>
    </row>
    <row r="36" spans="1:18" x14ac:dyDescent="0.2">
      <c r="A36" s="182" t="s">
        <v>150</v>
      </c>
      <c r="B36" s="183"/>
      <c r="C36" s="192" t="s">
        <v>146</v>
      </c>
      <c r="D36" s="195">
        <f>IF(F36="","",F36/($F$31/100))</f>
        <v>6.4516129032258061</v>
      </c>
      <c r="E36" s="187">
        <v>1.28</v>
      </c>
      <c r="F36" s="212">
        <v>40</v>
      </c>
      <c r="G36" s="213"/>
      <c r="H36" s="184" t="s">
        <v>109</v>
      </c>
      <c r="I36" s="223">
        <f>IF(F36="","",F36*$C$52/$C$53)</f>
        <v>4.1775173611111112E-2</v>
      </c>
      <c r="J36" s="224"/>
      <c r="K36" s="194">
        <f>IF(I36="","",I36*E36*$C$32)</f>
        <v>3.3366666666666669</v>
      </c>
    </row>
    <row r="37" spans="1:18" x14ac:dyDescent="0.2">
      <c r="A37" s="140" t="s">
        <v>149</v>
      </c>
      <c r="B37" s="42"/>
      <c r="C37" s="193" t="s">
        <v>146</v>
      </c>
      <c r="D37" s="195">
        <f>IF(F37="","",F37/($F$31/100))</f>
        <v>0.32258064516129031</v>
      </c>
      <c r="E37" s="188">
        <v>1.01</v>
      </c>
      <c r="F37" s="212">
        <v>2</v>
      </c>
      <c r="G37" s="213"/>
      <c r="H37" s="46" t="s">
        <v>109</v>
      </c>
      <c r="I37" s="214">
        <f>IF(F37="","",F37*$C$52/$C$53)</f>
        <v>2.0887586805555555E-3</v>
      </c>
      <c r="J37" s="215"/>
      <c r="K37" s="194">
        <f>IF(I37="","",I37*E37*$C$32)</f>
        <v>0.13164192708333333</v>
      </c>
    </row>
    <row r="38" spans="1:18" x14ac:dyDescent="0.2">
      <c r="A38" s="154" t="s">
        <v>132</v>
      </c>
      <c r="B38" s="136"/>
      <c r="C38" s="193" t="s">
        <v>146</v>
      </c>
      <c r="D38" s="195" t="str">
        <f t="shared" ref="D38:D39" si="0">IF(F38="","",F38/($F$31/100))</f>
        <v/>
      </c>
      <c r="E38" s="188"/>
      <c r="F38" s="212"/>
      <c r="G38" s="213"/>
      <c r="H38" s="46" t="s">
        <v>109</v>
      </c>
      <c r="I38" s="214" t="str">
        <f>IF(F38="","",F38*$C$52/$C$53)</f>
        <v/>
      </c>
      <c r="J38" s="215"/>
      <c r="K38" s="194" t="str">
        <f t="shared" ref="K38:K39" si="1">IF(I38="","",I38*E38*$C$32)</f>
        <v/>
      </c>
    </row>
    <row r="39" spans="1:18" x14ac:dyDescent="0.2">
      <c r="A39" s="154" t="s">
        <v>131</v>
      </c>
      <c r="B39" s="136"/>
      <c r="C39" s="193" t="s">
        <v>146</v>
      </c>
      <c r="D39" s="195" t="str">
        <f t="shared" si="0"/>
        <v/>
      </c>
      <c r="E39" s="188"/>
      <c r="F39" s="212"/>
      <c r="G39" s="213"/>
      <c r="H39" s="46" t="s">
        <v>109</v>
      </c>
      <c r="I39" s="214" t="str">
        <f>IF(F39="","",F39*$C$52/$C$53)</f>
        <v/>
      </c>
      <c r="J39" s="215"/>
      <c r="K39" s="194" t="str">
        <f t="shared" si="1"/>
        <v/>
      </c>
    </row>
    <row r="40" spans="1:18" x14ac:dyDescent="0.2">
      <c r="A40" s="147" t="s">
        <v>58</v>
      </c>
      <c r="B40" s="146">
        <v>6</v>
      </c>
      <c r="E40" s="174"/>
      <c r="F40" s="216"/>
      <c r="G40" s="217"/>
      <c r="H40" s="47"/>
      <c r="I40" s="214">
        <f>IF(B40="","",ROUND(27*B40/100,3))</f>
        <v>1.62</v>
      </c>
      <c r="J40" s="218"/>
      <c r="K40" s="155" t="s">
        <v>112</v>
      </c>
    </row>
    <row r="41" spans="1:18" ht="12.75" customHeight="1" thickBot="1" x14ac:dyDescent="0.25">
      <c r="A41" s="206" t="s">
        <v>59</v>
      </c>
      <c r="B41" s="207"/>
      <c r="C41" s="134"/>
      <c r="D41" s="143"/>
      <c r="E41" s="141"/>
      <c r="F41" s="208">
        <f>SUM(F31:G35)+SUM(K36:K39)</f>
        <v>3968.46830859375</v>
      </c>
      <c r="G41" s="209"/>
      <c r="H41" s="142" t="s">
        <v>60</v>
      </c>
      <c r="I41" s="210">
        <f>IF(I31="","",ROUND(SUM(I31:J40),3))</f>
        <v>27.02</v>
      </c>
      <c r="J41" s="211"/>
      <c r="K41" s="156">
        <f>IF(I40="","",F41/(I41-I40))</f>
        <v>156.23890978715551</v>
      </c>
    </row>
    <row r="42" spans="1:18" ht="8.25" customHeight="1" x14ac:dyDescent="0.2">
      <c r="A42" s="18"/>
      <c r="C42" s="50"/>
      <c r="D42" s="50"/>
      <c r="E42" s="11"/>
      <c r="F42" s="50"/>
      <c r="G42" s="50"/>
      <c r="H42" s="11"/>
      <c r="I42" s="122"/>
      <c r="J42" s="122"/>
      <c r="K42" s="11"/>
    </row>
    <row r="43" spans="1:18" ht="15.75" x14ac:dyDescent="0.25">
      <c r="A43" s="250" t="s">
        <v>160</v>
      </c>
      <c r="B43" s="250"/>
      <c r="C43" s="250"/>
      <c r="D43" s="250"/>
      <c r="E43" s="250"/>
      <c r="G43" s="6"/>
      <c r="H43" s="122"/>
      <c r="K43" s="49" t="s">
        <v>61</v>
      </c>
    </row>
    <row r="44" spans="1:18" x14ac:dyDescent="0.2">
      <c r="A44" s="251" t="s">
        <v>159</v>
      </c>
      <c r="B44" s="252" t="s">
        <v>62</v>
      </c>
      <c r="C44" s="253" t="s">
        <v>63</v>
      </c>
      <c r="D44" s="254" t="s">
        <v>161</v>
      </c>
      <c r="E44" s="255"/>
      <c r="F44" s="3" t="s">
        <v>105</v>
      </c>
      <c r="I44" s="129">
        <v>6200</v>
      </c>
      <c r="K44" s="131" t="s">
        <v>123</v>
      </c>
      <c r="R44" s="50"/>
    </row>
    <row r="45" spans="1:18" x14ac:dyDescent="0.2">
      <c r="A45" s="256" t="s">
        <v>155</v>
      </c>
      <c r="B45" s="257" t="s">
        <v>154</v>
      </c>
      <c r="C45" s="256">
        <v>3</v>
      </c>
      <c r="D45" s="258">
        <v>2760</v>
      </c>
      <c r="E45" s="259"/>
      <c r="F45" s="10" t="s">
        <v>104</v>
      </c>
      <c r="I45" s="129">
        <v>4</v>
      </c>
      <c r="K45" s="129">
        <v>4</v>
      </c>
      <c r="R45" s="50"/>
    </row>
    <row r="46" spans="1:18" x14ac:dyDescent="0.2">
      <c r="A46" s="256" t="s">
        <v>156</v>
      </c>
      <c r="B46" s="257" t="s">
        <v>154</v>
      </c>
      <c r="C46" s="256">
        <v>7</v>
      </c>
      <c r="D46" s="258">
        <v>4620</v>
      </c>
      <c r="E46" s="259"/>
      <c r="F46" t="s">
        <v>64</v>
      </c>
      <c r="I46" s="130" t="s">
        <v>152</v>
      </c>
      <c r="K46" s="132" t="s">
        <v>117</v>
      </c>
    </row>
    <row r="47" spans="1:18" x14ac:dyDescent="0.2">
      <c r="A47" s="256" t="s">
        <v>157</v>
      </c>
      <c r="B47" s="257" t="s">
        <v>154</v>
      </c>
      <c r="C47" s="256">
        <v>14</v>
      </c>
      <c r="D47" s="258">
        <v>5790</v>
      </c>
      <c r="E47" s="259"/>
      <c r="F47" s="3" t="s">
        <v>65</v>
      </c>
      <c r="I47" s="185">
        <f>IF(F32="","",(F32+SUM(I36:J39)*C32)/F31)</f>
        <v>0.39957598286290319</v>
      </c>
      <c r="K47" s="131" t="s">
        <v>153</v>
      </c>
    </row>
    <row r="48" spans="1:18" x14ac:dyDescent="0.2">
      <c r="A48" s="256" t="s">
        <v>158</v>
      </c>
      <c r="B48" s="257" t="s">
        <v>154</v>
      </c>
      <c r="C48" s="256">
        <v>28</v>
      </c>
      <c r="D48" s="258">
        <v>6370</v>
      </c>
      <c r="E48" s="259"/>
      <c r="F48" s="10" t="s">
        <v>66</v>
      </c>
      <c r="I48" s="52">
        <f>IF(I41="","",F41/I41)</f>
        <v>146.87151401161177</v>
      </c>
      <c r="K48" s="51"/>
    </row>
    <row r="49" spans="1:12" x14ac:dyDescent="0.2">
      <c r="A49" s="256"/>
      <c r="B49" s="257"/>
      <c r="C49" s="256"/>
      <c r="D49" s="258"/>
      <c r="E49" s="259"/>
      <c r="F49" s="10" t="s">
        <v>67</v>
      </c>
      <c r="I49" s="131" t="s">
        <v>111</v>
      </c>
      <c r="K49" s="51"/>
    </row>
    <row r="50" spans="1:12" x14ac:dyDescent="0.2">
      <c r="A50" s="256"/>
      <c r="B50" s="257"/>
      <c r="C50" s="256"/>
      <c r="D50" s="258"/>
      <c r="E50" s="259"/>
      <c r="F50" s="10" t="s">
        <v>68</v>
      </c>
      <c r="I50" s="53"/>
      <c r="K50" s="54"/>
    </row>
    <row r="51" spans="1:12" x14ac:dyDescent="0.2">
      <c r="A51" s="256"/>
      <c r="B51" s="257"/>
      <c r="C51" s="256"/>
      <c r="D51" s="258"/>
      <c r="E51" s="259"/>
      <c r="F51" s="5" t="s">
        <v>69</v>
      </c>
      <c r="G51" s="11"/>
      <c r="H51" s="11"/>
      <c r="I51" s="11"/>
      <c r="J51" s="55">
        <f>IF(I33="0","N/A",(I33+I34)/I41)</f>
        <v>0.38047291724376803</v>
      </c>
      <c r="K51" s="54"/>
    </row>
    <row r="52" spans="1:12" x14ac:dyDescent="0.2">
      <c r="A52" s="157" t="s">
        <v>135</v>
      </c>
      <c r="B52" s="159" t="s">
        <v>133</v>
      </c>
      <c r="C52" s="186">
        <v>1.8046875</v>
      </c>
      <c r="D52" s="160" t="s">
        <v>143</v>
      </c>
      <c r="E52" s="11"/>
      <c r="F52" s="11" t="s">
        <v>70</v>
      </c>
      <c r="G52" s="11"/>
      <c r="H52" s="11"/>
      <c r="I52" s="56"/>
      <c r="J52" s="11"/>
      <c r="K52" s="129"/>
    </row>
    <row r="53" spans="1:12" x14ac:dyDescent="0.2">
      <c r="A53" s="158" t="s">
        <v>134</v>
      </c>
      <c r="B53" s="161" t="s">
        <v>144</v>
      </c>
      <c r="C53" s="176">
        <v>1728</v>
      </c>
      <c r="D53" s="162" t="s">
        <v>143</v>
      </c>
      <c r="E53" s="11"/>
      <c r="F53" s="11" t="s">
        <v>108</v>
      </c>
      <c r="G53" s="11"/>
      <c r="H53" s="11"/>
      <c r="I53" s="135" t="s">
        <v>116</v>
      </c>
      <c r="J53" s="11"/>
      <c r="K53" s="113"/>
    </row>
    <row r="54" spans="1:12" x14ac:dyDescent="0.2">
      <c r="A54" s="204" t="s">
        <v>71</v>
      </c>
      <c r="B54" s="204"/>
      <c r="C54" s="121"/>
      <c r="D54" s="57"/>
      <c r="E54" s="4"/>
      <c r="F54" s="57"/>
      <c r="G54" s="57"/>
      <c r="H54" s="57"/>
      <c r="I54" s="57"/>
      <c r="J54" s="6" t="s">
        <v>72</v>
      </c>
      <c r="K54" s="153"/>
    </row>
    <row r="55" spans="1:12" ht="11.25" customHeight="1" x14ac:dyDescent="0.2">
      <c r="B55" s="205" t="s">
        <v>73</v>
      </c>
      <c r="C55" s="205"/>
      <c r="D55" s="205"/>
      <c r="E55" s="205"/>
      <c r="F55" s="205"/>
      <c r="G55" s="205"/>
      <c r="H55" s="204"/>
      <c r="I55" s="204"/>
    </row>
    <row r="56" spans="1:12" x14ac:dyDescent="0.2">
      <c r="B56" s="58"/>
      <c r="C56" s="59"/>
      <c r="D56" s="59"/>
      <c r="E56" s="59"/>
      <c r="F56" s="59"/>
      <c r="G56" s="59"/>
      <c r="H56" s="11"/>
      <c r="I56" s="11"/>
      <c r="K56" s="11"/>
    </row>
    <row r="57" spans="1:12" x14ac:dyDescent="0.2">
      <c r="A57" t="s">
        <v>74</v>
      </c>
      <c r="C57" s="121"/>
      <c r="D57" s="57"/>
      <c r="E57" s="57"/>
      <c r="F57" s="57"/>
      <c r="G57" s="57"/>
      <c r="H57" s="57"/>
      <c r="I57" s="57"/>
      <c r="J57" s="6" t="s">
        <v>72</v>
      </c>
      <c r="K57" s="153">
        <v>45797</v>
      </c>
    </row>
    <row r="58" spans="1:12" ht="11.25" customHeight="1" x14ac:dyDescent="0.2">
      <c r="B58" s="205" t="s">
        <v>145</v>
      </c>
      <c r="C58" s="205"/>
      <c r="D58" s="205"/>
      <c r="E58" s="205"/>
      <c r="F58" s="205"/>
      <c r="G58" s="205"/>
      <c r="H58" s="204"/>
      <c r="I58" s="204"/>
    </row>
    <row r="59" spans="1:12" ht="15" x14ac:dyDescent="0.2">
      <c r="A59" s="203" t="s">
        <v>0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</row>
    <row r="60" spans="1:12" ht="15" x14ac:dyDescent="0.2">
      <c r="A60" s="203" t="s">
        <v>1</v>
      </c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</row>
    <row r="61" spans="1:12" ht="15" x14ac:dyDescent="0.2">
      <c r="A61" s="203" t="s">
        <v>2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</row>
    <row r="63" spans="1:12" ht="18" x14ac:dyDescent="0.25">
      <c r="A63" s="196" t="s">
        <v>107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</row>
    <row r="64" spans="1:12" x14ac:dyDescent="0.2">
      <c r="A64" s="197" t="s">
        <v>75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</row>
    <row r="65" spans="1:11" ht="13.5" thickBot="1" x14ac:dyDescent="0.25">
      <c r="A65" s="60" t="s">
        <v>6</v>
      </c>
      <c r="B65" s="199" t="str">
        <f>IF(B8="","",B8)</f>
        <v>ABC Mix Plant</v>
      </c>
      <c r="C65" s="199"/>
      <c r="D65" s="199"/>
      <c r="E65" s="60" t="s">
        <v>76</v>
      </c>
      <c r="F65" s="199" t="str">
        <f>IF(F7="","",F7)</f>
        <v>TBD</v>
      </c>
      <c r="G65" s="200"/>
      <c r="H65" s="200"/>
      <c r="I65" s="200"/>
      <c r="J65" s="200"/>
      <c r="K65" s="200"/>
    </row>
    <row r="66" spans="1:11" ht="26.25" thickBot="1" x14ac:dyDescent="0.25">
      <c r="A66" s="61" t="s">
        <v>77</v>
      </c>
      <c r="B66" s="62"/>
      <c r="C66" s="62"/>
      <c r="D66" s="62"/>
      <c r="E66" s="62"/>
      <c r="F66" s="63"/>
      <c r="G66" s="64"/>
      <c r="H66" s="63"/>
      <c r="I66" s="201" t="s">
        <v>78</v>
      </c>
      <c r="J66" s="202"/>
      <c r="K66" s="65" t="s">
        <v>79</v>
      </c>
    </row>
    <row r="67" spans="1:11" x14ac:dyDescent="0.2">
      <c r="A67" s="66"/>
      <c r="B67" s="67"/>
      <c r="C67" s="67"/>
      <c r="D67" s="67"/>
      <c r="E67" s="67"/>
      <c r="F67" s="68"/>
      <c r="G67" s="68"/>
      <c r="H67" s="69"/>
      <c r="I67" s="70"/>
      <c r="J67" s="71"/>
      <c r="K67" s="72"/>
    </row>
    <row r="68" spans="1:11" x14ac:dyDescent="0.2">
      <c r="A68" s="73"/>
      <c r="B68" s="49"/>
      <c r="C68" s="49"/>
      <c r="D68" s="49"/>
      <c r="E68" s="49"/>
      <c r="F68" s="74"/>
      <c r="G68" s="74"/>
      <c r="H68" s="75"/>
      <c r="I68" s="76"/>
      <c r="J68" s="77"/>
      <c r="K68" s="78"/>
    </row>
    <row r="69" spans="1:11" x14ac:dyDescent="0.2">
      <c r="A69" s="79"/>
      <c r="B69" s="80"/>
      <c r="C69" s="80"/>
      <c r="D69" s="80"/>
      <c r="E69" s="80"/>
      <c r="F69" s="81"/>
      <c r="G69" s="81"/>
      <c r="H69" s="44"/>
      <c r="I69" s="82"/>
      <c r="J69" s="83"/>
      <c r="K69" s="83"/>
    </row>
    <row r="70" spans="1:11" ht="13.5" thickBot="1" x14ac:dyDescent="0.25">
      <c r="A70" s="84"/>
      <c r="B70" s="85"/>
      <c r="C70" s="85"/>
      <c r="D70" s="85"/>
      <c r="E70" s="85"/>
      <c r="F70" s="85"/>
      <c r="G70" s="85"/>
      <c r="H70" s="85"/>
      <c r="I70" s="86"/>
      <c r="J70" s="87"/>
      <c r="K70" s="88"/>
    </row>
    <row r="71" spans="1:11" ht="13.5" thickBot="1" x14ac:dyDescent="0.25"/>
    <row r="72" spans="1:11" ht="51.75" thickBot="1" x14ac:dyDescent="0.25">
      <c r="A72" s="89" t="s">
        <v>80</v>
      </c>
      <c r="B72" s="90" t="s">
        <v>81</v>
      </c>
      <c r="C72" s="91"/>
      <c r="D72" s="91"/>
      <c r="E72" s="91"/>
      <c r="F72" s="91"/>
      <c r="G72" s="91"/>
      <c r="H72" s="91"/>
      <c r="I72" s="91"/>
      <c r="J72" s="92" t="s">
        <v>82</v>
      </c>
      <c r="K72" s="92" t="s">
        <v>83</v>
      </c>
    </row>
    <row r="73" spans="1:11" x14ac:dyDescent="0.2">
      <c r="A73" s="117">
        <v>501</v>
      </c>
      <c r="B73" s="93" t="s">
        <v>84</v>
      </c>
      <c r="C73" s="94"/>
      <c r="D73" s="94"/>
      <c r="E73" s="94"/>
      <c r="F73" s="94"/>
      <c r="G73" s="94"/>
      <c r="H73" s="94"/>
      <c r="I73" s="94"/>
      <c r="J73" s="95"/>
      <c r="K73" s="96"/>
    </row>
    <row r="74" spans="1:11" x14ac:dyDescent="0.2">
      <c r="A74" s="118" t="s">
        <v>110</v>
      </c>
      <c r="B74" s="97" t="s">
        <v>85</v>
      </c>
      <c r="C74" s="42"/>
      <c r="D74" s="42"/>
      <c r="E74" s="42"/>
      <c r="F74" s="42"/>
      <c r="G74" s="42"/>
      <c r="H74" s="98"/>
      <c r="I74" s="43"/>
      <c r="J74" s="99"/>
      <c r="K74" s="100"/>
    </row>
    <row r="75" spans="1:11" x14ac:dyDescent="0.2">
      <c r="A75" s="118">
        <v>501</v>
      </c>
      <c r="B75" s="10" t="s">
        <v>86</v>
      </c>
      <c r="J75" s="101"/>
      <c r="K75" s="100"/>
    </row>
    <row r="76" spans="1:11" x14ac:dyDescent="0.2">
      <c r="A76" s="118" t="s">
        <v>110</v>
      </c>
      <c r="B76" s="98" t="s">
        <v>87</v>
      </c>
      <c r="C76" s="42"/>
      <c r="D76" s="42"/>
      <c r="E76" s="42"/>
      <c r="F76" s="42"/>
      <c r="G76" s="42"/>
      <c r="H76" s="42"/>
      <c r="I76" s="42"/>
      <c r="J76" s="99"/>
      <c r="K76" s="100"/>
    </row>
    <row r="77" spans="1:11" x14ac:dyDescent="0.2">
      <c r="A77" s="118" t="s">
        <v>110</v>
      </c>
      <c r="B77" s="10" t="s">
        <v>88</v>
      </c>
      <c r="J77" s="101"/>
      <c r="K77" s="100"/>
    </row>
    <row r="78" spans="1:11" x14ac:dyDescent="0.2">
      <c r="A78" s="118" t="s">
        <v>110</v>
      </c>
      <c r="B78" s="98" t="s">
        <v>89</v>
      </c>
      <c r="C78" s="42"/>
      <c r="D78" s="42"/>
      <c r="E78" s="42"/>
      <c r="F78" s="42"/>
      <c r="G78" s="42"/>
      <c r="H78" s="42"/>
      <c r="I78" s="98"/>
      <c r="J78" s="99"/>
      <c r="K78" s="100"/>
    </row>
    <row r="79" spans="1:11" x14ac:dyDescent="0.2">
      <c r="A79" s="118" t="s">
        <v>110</v>
      </c>
      <c r="B79" s="10" t="s">
        <v>90</v>
      </c>
      <c r="J79" s="101"/>
      <c r="K79" s="100"/>
    </row>
    <row r="80" spans="1:11" x14ac:dyDescent="0.2">
      <c r="A80" s="118" t="s">
        <v>110</v>
      </c>
      <c r="B80" s="98" t="s">
        <v>91</v>
      </c>
      <c r="C80" s="42"/>
      <c r="D80" s="42"/>
      <c r="E80" s="42"/>
      <c r="F80" s="42"/>
      <c r="G80" s="42"/>
      <c r="H80" s="42"/>
      <c r="I80" s="42"/>
      <c r="J80" s="99"/>
      <c r="K80" s="100"/>
    </row>
    <row r="81" spans="1:11" x14ac:dyDescent="0.2">
      <c r="A81" s="118" t="s">
        <v>110</v>
      </c>
      <c r="B81" s="98" t="s">
        <v>92</v>
      </c>
      <c r="C81" s="42"/>
      <c r="D81" s="42"/>
      <c r="E81" s="42"/>
      <c r="F81" s="42"/>
      <c r="G81" s="42"/>
      <c r="H81" s="42"/>
      <c r="I81" s="43"/>
      <c r="J81" s="101"/>
      <c r="K81" s="100"/>
    </row>
    <row r="82" spans="1:11" x14ac:dyDescent="0.2">
      <c r="A82" s="118" t="s">
        <v>110</v>
      </c>
      <c r="B82" s="98" t="s">
        <v>93</v>
      </c>
      <c r="C82" s="42"/>
      <c r="D82" s="42"/>
      <c r="E82" s="42"/>
      <c r="F82" s="42"/>
      <c r="G82" s="42"/>
      <c r="H82" s="42"/>
      <c r="I82" s="42"/>
      <c r="J82" s="99"/>
      <c r="K82" s="100"/>
    </row>
    <row r="83" spans="1:11" x14ac:dyDescent="0.2">
      <c r="A83" s="118" t="s">
        <v>110</v>
      </c>
      <c r="B83" s="97" t="s">
        <v>94</v>
      </c>
      <c r="C83" s="42"/>
      <c r="D83" s="42"/>
      <c r="E83" s="42"/>
      <c r="F83" s="42"/>
      <c r="G83" s="42"/>
      <c r="H83" s="42"/>
      <c r="I83" s="43"/>
      <c r="J83" s="99"/>
      <c r="K83" s="100"/>
    </row>
    <row r="84" spans="1:11" x14ac:dyDescent="0.2">
      <c r="A84" s="118" t="s">
        <v>110</v>
      </c>
      <c r="B84" s="10" t="s">
        <v>95</v>
      </c>
      <c r="J84" s="101"/>
      <c r="K84" s="100"/>
    </row>
    <row r="85" spans="1:11" x14ac:dyDescent="0.2">
      <c r="A85" s="118" t="s">
        <v>110</v>
      </c>
      <c r="B85" s="98" t="s">
        <v>96</v>
      </c>
      <c r="C85" s="42"/>
      <c r="D85" s="42"/>
      <c r="E85" s="42"/>
      <c r="F85" s="42"/>
      <c r="G85" s="42"/>
      <c r="H85" s="42"/>
      <c r="I85" s="42"/>
      <c r="J85" s="99"/>
      <c r="K85" s="100"/>
    </row>
    <row r="86" spans="1:11" x14ac:dyDescent="0.2">
      <c r="A86" s="118" t="s">
        <v>110</v>
      </c>
      <c r="B86" s="97" t="s">
        <v>97</v>
      </c>
      <c r="C86" s="42"/>
      <c r="D86" s="42"/>
      <c r="E86" s="42"/>
      <c r="F86" s="42"/>
      <c r="G86" s="42"/>
      <c r="H86" s="42"/>
      <c r="I86" s="43"/>
      <c r="J86" s="99"/>
      <c r="K86" s="100"/>
    </row>
    <row r="87" spans="1:11" x14ac:dyDescent="0.2">
      <c r="A87" s="118" t="s">
        <v>110</v>
      </c>
      <c r="B87" s="149" t="s">
        <v>128</v>
      </c>
      <c r="C87" s="42"/>
      <c r="D87" s="42"/>
      <c r="E87" s="42"/>
      <c r="F87" s="42"/>
      <c r="G87" s="42"/>
      <c r="H87" s="42"/>
      <c r="I87" s="42"/>
      <c r="J87" s="99"/>
      <c r="K87" s="100"/>
    </row>
    <row r="88" spans="1:11" x14ac:dyDescent="0.2">
      <c r="A88" s="118" t="s">
        <v>110</v>
      </c>
      <c r="B88" s="116" t="s">
        <v>98</v>
      </c>
      <c r="C88" s="45"/>
      <c r="D88" s="45"/>
      <c r="E88" s="45"/>
      <c r="F88" s="45"/>
      <c r="G88" s="45"/>
      <c r="H88" s="45"/>
      <c r="I88" s="45"/>
      <c r="J88" s="114"/>
      <c r="K88" s="115"/>
    </row>
    <row r="89" spans="1:11" x14ac:dyDescent="0.2">
      <c r="A89" s="118" t="s">
        <v>110</v>
      </c>
      <c r="B89" s="120" t="s">
        <v>113</v>
      </c>
      <c r="C89" s="45"/>
      <c r="D89" s="45"/>
      <c r="E89" s="45"/>
      <c r="F89" s="45"/>
      <c r="G89" s="45"/>
      <c r="H89" s="45"/>
      <c r="I89" s="45"/>
      <c r="J89" s="114"/>
      <c r="K89" s="115"/>
    </row>
    <row r="90" spans="1:11" ht="13.5" thickBot="1" x14ac:dyDescent="0.25">
      <c r="A90" s="119" t="s">
        <v>110</v>
      </c>
      <c r="B90" s="133" t="s">
        <v>114</v>
      </c>
      <c r="C90" s="134"/>
      <c r="D90" s="134"/>
      <c r="E90" s="134"/>
      <c r="F90" s="134"/>
      <c r="G90" s="134"/>
      <c r="H90" s="134"/>
      <c r="I90" s="134"/>
      <c r="J90" s="102"/>
      <c r="K90" s="103"/>
    </row>
    <row r="91" spans="1:11" x14ac:dyDescent="0.2">
      <c r="A91" s="10" t="s">
        <v>99</v>
      </c>
    </row>
    <row r="92" spans="1:11" x14ac:dyDescent="0.2">
      <c r="A92" s="10"/>
    </row>
    <row r="93" spans="1:11" x14ac:dyDescent="0.2">
      <c r="I93" s="104"/>
      <c r="J93" s="45"/>
      <c r="K93" s="48"/>
    </row>
    <row r="94" spans="1:11" x14ac:dyDescent="0.2">
      <c r="A94" s="10" t="s">
        <v>100</v>
      </c>
      <c r="C94" s="105"/>
      <c r="D94" s="106"/>
      <c r="E94" s="106"/>
      <c r="F94" s="106"/>
      <c r="G94" s="106"/>
      <c r="H94" s="106"/>
      <c r="I94" s="107"/>
      <c r="K94" s="108"/>
    </row>
    <row r="95" spans="1:11" x14ac:dyDescent="0.2">
      <c r="A95" s="106"/>
      <c r="B95" s="106"/>
      <c r="C95" s="106"/>
      <c r="D95" s="106"/>
      <c r="E95" s="106"/>
      <c r="F95" s="106"/>
      <c r="G95" s="106"/>
      <c r="H95" s="106"/>
      <c r="I95" s="107"/>
      <c r="K95" s="108"/>
    </row>
    <row r="96" spans="1:11" x14ac:dyDescent="0.2">
      <c r="A96" s="42"/>
      <c r="B96" s="42"/>
      <c r="C96" s="42"/>
      <c r="D96" s="42"/>
      <c r="E96" s="42"/>
      <c r="F96" s="42"/>
      <c r="G96" s="42"/>
      <c r="H96" s="42"/>
      <c r="I96" s="107"/>
      <c r="K96" s="108"/>
    </row>
    <row r="97" spans="1:11" x14ac:dyDescent="0.2">
      <c r="A97" s="98"/>
      <c r="B97" s="42"/>
      <c r="C97" s="105"/>
      <c r="D97" s="106"/>
      <c r="E97" s="106"/>
      <c r="F97" s="106"/>
      <c r="G97" s="106"/>
      <c r="I97" s="107"/>
      <c r="K97" s="108"/>
    </row>
    <row r="98" spans="1:11" x14ac:dyDescent="0.2">
      <c r="A98" s="106"/>
      <c r="B98" s="106"/>
      <c r="C98" s="106"/>
      <c r="D98" s="106"/>
      <c r="E98" s="106"/>
      <c r="F98" s="106"/>
      <c r="G98" s="106"/>
      <c r="H98" s="42"/>
      <c r="I98" s="107"/>
      <c r="J98" s="18"/>
      <c r="K98" s="108"/>
    </row>
    <row r="99" spans="1:11" x14ac:dyDescent="0.2">
      <c r="A99" s="42"/>
      <c r="B99" s="42"/>
      <c r="C99" s="42"/>
      <c r="D99" s="42"/>
      <c r="E99" s="42"/>
      <c r="F99" s="42"/>
      <c r="G99" s="42"/>
      <c r="I99" s="107"/>
      <c r="K99" s="108"/>
    </row>
    <row r="100" spans="1:11" x14ac:dyDescent="0.2">
      <c r="A100" s="42"/>
      <c r="B100" s="42"/>
      <c r="C100" s="42"/>
      <c r="D100" s="42"/>
      <c r="E100" s="42"/>
      <c r="F100" s="42"/>
      <c r="G100" s="42"/>
      <c r="H100" s="42"/>
      <c r="I100" s="107"/>
      <c r="K100" s="108"/>
    </row>
    <row r="101" spans="1:11" x14ac:dyDescent="0.2">
      <c r="A101" s="42"/>
      <c r="B101" s="42"/>
      <c r="C101" s="42"/>
      <c r="D101" s="42"/>
      <c r="E101" s="42"/>
      <c r="F101" s="42"/>
      <c r="G101" s="42"/>
      <c r="H101" s="43"/>
      <c r="I101" s="107"/>
      <c r="K101" s="108"/>
    </row>
    <row r="102" spans="1:11" x14ac:dyDescent="0.2">
      <c r="I102" s="107"/>
      <c r="K102" s="108"/>
    </row>
    <row r="103" spans="1:11" x14ac:dyDescent="0.2">
      <c r="I103" s="107"/>
      <c r="K103" s="108"/>
    </row>
    <row r="104" spans="1:11" x14ac:dyDescent="0.2">
      <c r="I104" s="107"/>
      <c r="K104" s="108"/>
    </row>
    <row r="105" spans="1:11" x14ac:dyDescent="0.2">
      <c r="I105" s="107"/>
      <c r="K105" s="108"/>
    </row>
    <row r="106" spans="1:11" x14ac:dyDescent="0.2">
      <c r="I106" s="109"/>
      <c r="J106" s="110" t="s">
        <v>101</v>
      </c>
      <c r="K106" s="111"/>
    </row>
    <row r="107" spans="1:11" x14ac:dyDescent="0.2">
      <c r="A107" s="10" t="s">
        <v>102</v>
      </c>
      <c r="D107" s="106"/>
      <c r="E107" s="106"/>
      <c r="F107" s="106"/>
      <c r="G107" s="106"/>
      <c r="H107" s="105"/>
      <c r="I107" s="106"/>
      <c r="J107" s="106"/>
      <c r="K107" s="106"/>
    </row>
    <row r="108" spans="1:11" x14ac:dyDescent="0.2">
      <c r="A108" s="105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1:11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</row>
    <row r="110" spans="1:11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</row>
    <row r="111" spans="1:11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</row>
    <row r="113" spans="1:1" x14ac:dyDescent="0.2">
      <c r="A113" s="112" t="s">
        <v>103</v>
      </c>
    </row>
  </sheetData>
  <mergeCells count="63">
    <mergeCell ref="A1:L1"/>
    <mergeCell ref="A2:L2"/>
    <mergeCell ref="A3:L3"/>
    <mergeCell ref="A5:L5"/>
    <mergeCell ref="F7:K7"/>
    <mergeCell ref="B8:D8"/>
    <mergeCell ref="G8:I8"/>
    <mergeCell ref="D9:H9"/>
    <mergeCell ref="B11:C11"/>
    <mergeCell ref="F11:J11"/>
    <mergeCell ref="C12:D12"/>
    <mergeCell ref="D13:H13"/>
    <mergeCell ref="A14:B14"/>
    <mergeCell ref="I14:J14"/>
    <mergeCell ref="A15:C15"/>
    <mergeCell ref="I15:K15"/>
    <mergeCell ref="I29:J29"/>
    <mergeCell ref="F30:H30"/>
    <mergeCell ref="I30:J30"/>
    <mergeCell ref="A30:B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A41:B41"/>
    <mergeCell ref="F41:G41"/>
    <mergeCell ref="I41:J41"/>
    <mergeCell ref="A43:E43"/>
    <mergeCell ref="D44:E44"/>
    <mergeCell ref="D45:E45"/>
    <mergeCell ref="A61:L61"/>
    <mergeCell ref="D46:E46"/>
    <mergeCell ref="D47:E47"/>
    <mergeCell ref="D48:E48"/>
    <mergeCell ref="D49:E49"/>
    <mergeCell ref="D50:E50"/>
    <mergeCell ref="D51:E51"/>
    <mergeCell ref="A54:B54"/>
    <mergeCell ref="B55:I55"/>
    <mergeCell ref="B58:I58"/>
    <mergeCell ref="A59:L59"/>
    <mergeCell ref="A60:L60"/>
    <mergeCell ref="A63:L63"/>
    <mergeCell ref="A64:K64"/>
    <mergeCell ref="B65:D65"/>
    <mergeCell ref="F65:K65"/>
    <mergeCell ref="I66:J66"/>
  </mergeCells>
  <phoneticPr fontId="5" type="noConversion"/>
  <pageMargins left="0.25" right="0.25" top="0.25" bottom="0.25" header="0.5" footer="0.5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State of Alaska DOT&amp;PF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Giessel, Richard S (DOT)</dc:creator>
  <cp:lastModifiedBy>Giessel, Richard S (DOT)</cp:lastModifiedBy>
  <cp:lastPrinted>2024-09-21T01:30:23Z</cp:lastPrinted>
  <dcterms:created xsi:type="dcterms:W3CDTF">2018-05-24T00:09:18Z</dcterms:created>
  <dcterms:modified xsi:type="dcterms:W3CDTF">2025-05-21T02:08:59Z</dcterms:modified>
</cp:coreProperties>
</file>