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queryTables/queryTable4.xml" ContentType="application/vnd.openxmlformats-officedocument.spreadsheetml.queryTable+xml"/>
  <Override PartName="/xl/tables/table6.xml" ContentType="application/vnd.openxmlformats-officedocument.spreadsheetml.table+xml"/>
  <Override PartName="/xl/queryTables/queryTable5.xml" ContentType="application/vnd.openxmlformats-officedocument.spreadsheetml.queryTable+xml"/>
  <Override PartName="/xl/tables/table7.xml" ContentType="application/vnd.openxmlformats-officedocument.spreadsheetml.table+xml"/>
  <Override PartName="/xl/queryTables/queryTable6.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codeName="ThisWorkbook"/>
  <xr:revisionPtr revIDLastSave="0" documentId="8_{967AE74C-CF57-44F9-A175-9D42D1001B38}" xr6:coauthVersionLast="47" xr6:coauthVersionMax="47" xr10:uidLastSave="{00000000-0000-0000-0000-000000000000}"/>
  <bookViews>
    <workbookView xWindow="28680" yWindow="-120" windowWidth="29040" windowHeight="15720" tabRatio="808" activeTab="1" xr2:uid="{77F0CC9D-7026-4B34-9145-D5F73C046AAB}"/>
  </bookViews>
  <sheets>
    <sheet name="Getting Started" sheetId="37" r:id="rId1"/>
    <sheet name="Airline Info" sheetId="1" r:id="rId2"/>
    <sheet name="Activity Entry" sheetId="20" r:id="rId3"/>
    <sheet name="CAR Instructions" sheetId="40" r:id="rId4"/>
    <sheet name="About Version" sheetId="36" r:id="rId5"/>
    <sheet name="Instructions" sheetId="35" state="hidden" r:id="rId6"/>
    <sheet name="Fee Schedule" sheetId="34" state="hidden" r:id="rId7"/>
    <sheet name="Calendar" sheetId="28" state="hidden" r:id="rId8"/>
    <sheet name="Aircraft CMGTW" sheetId="29" state="hidden" r:id="rId9"/>
    <sheet name="Company" sheetId="30" state="hidden" r:id="rId10"/>
    <sheet name="Airport Campus" sheetId="31" state="hidden" r:id="rId11"/>
    <sheet name="Fuel" sheetId="32" state="hidden" r:id="rId12"/>
  </sheets>
  <definedNames>
    <definedName name="aias_logo">'Airport Campus'!$J$6</definedName>
    <definedName name="anc_logo">'Airport Campus'!$J$4</definedName>
    <definedName name="CMGTW_No_Fee_lbs">'Airline Info'!$D$64</definedName>
    <definedName name="Company_Name">'Airline Info'!$D$67</definedName>
    <definedName name="Company_Number">'Airline Info'!$D$69</definedName>
    <definedName name="ExternalData_1" localSheetId="8" hidden="1">'Aircraft CMGTW'!$A$1:$E$447</definedName>
    <definedName name="ExternalData_1" localSheetId="10" hidden="1">'Airport Campus'!$A$1:$H$4</definedName>
    <definedName name="ExternalData_1" localSheetId="7" hidden="1">Calendar!$A$1:$G$26</definedName>
    <definedName name="ExternalData_1" localSheetId="9" hidden="1">Company!$A$1:$H$176</definedName>
    <definedName name="ExternalData_1" localSheetId="11" hidden="1">Fuel!$A$1:$C$24</definedName>
    <definedName name="ExternalData_2" localSheetId="6" hidden="1">'Fee Schedule'!$A$1:$K$1921</definedName>
    <definedName name="fai_logo">'Airport Campus'!$J$5</definedName>
    <definedName name="FY">'Airline Info'!$D$60</definedName>
    <definedName name="_xlnm.Print_Area" localSheetId="2">'Activity Entry'!$A$1:$K$136</definedName>
    <definedName name="_xlnm.Print_Area" localSheetId="1">'Airline Info'!$A:$J</definedName>
    <definedName name="Report_Date">'Airline Info'!$D$71</definedName>
    <definedName name="Selected_Campus">'Airline Info'!$D$57</definedName>
    <definedName name="Selected_Signatory_or_NonSignatory">'Airline Info'!$D$62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36" l="1"/>
  <c r="D94" i="20"/>
  <c r="U31" i="1"/>
  <c r="U21" i="1"/>
  <c r="E65" i="20"/>
  <c r="U28" i="1"/>
  <c r="U25" i="1"/>
  <c r="U23" i="1"/>
  <c r="U15" i="1"/>
  <c r="U19" i="1"/>
  <c r="U17" i="1"/>
  <c r="U35" i="1" l="1"/>
  <c r="D84" i="20" l="1"/>
  <c r="D82" i="20"/>
  <c r="C51" i="1"/>
  <c r="C38" i="1"/>
  <c r="C4" i="1"/>
  <c r="A4" i="1" l="1"/>
  <c r="C40" i="1"/>
  <c r="D8" i="20"/>
  <c r="D6" i="20"/>
  <c r="D4" i="20"/>
  <c r="F38" i="1"/>
  <c r="F40" i="1"/>
  <c r="A1" i="37"/>
  <c r="G62" i="20"/>
  <c r="G63" i="20"/>
  <c r="E14" i="36"/>
  <c r="D15" i="36"/>
  <c r="D14" i="36"/>
  <c r="D13" i="36"/>
  <c r="D12" i="36"/>
  <c r="D11" i="36"/>
  <c r="D10" i="36"/>
  <c r="E15" i="36"/>
  <c r="E13" i="36"/>
  <c r="E12" i="36"/>
  <c r="E11" i="36"/>
  <c r="E10" i="36"/>
  <c r="A2" i="20"/>
  <c r="H16" i="20" l="1"/>
  <c r="I16" i="20" s="1"/>
  <c r="H42" i="20" l="1"/>
  <c r="H41" i="20"/>
  <c r="H40" i="20"/>
  <c r="H39" i="20"/>
  <c r="H38" i="20"/>
  <c r="H37" i="20"/>
  <c r="H36" i="20"/>
  <c r="H35" i="20"/>
  <c r="H34" i="20"/>
  <c r="H33" i="20"/>
  <c r="H32" i="20"/>
  <c r="H31" i="20"/>
  <c r="H30" i="20"/>
  <c r="H29" i="20"/>
  <c r="H28" i="20"/>
  <c r="H27" i="20"/>
  <c r="H26" i="20"/>
  <c r="H25" i="20"/>
  <c r="H24" i="20"/>
  <c r="H23" i="20"/>
  <c r="H22" i="20"/>
  <c r="H21" i="20"/>
  <c r="H20" i="20"/>
  <c r="H19" i="20"/>
  <c r="H18" i="20"/>
  <c r="H17" i="20"/>
  <c r="H15" i="20"/>
  <c r="I15" i="20" s="1"/>
  <c r="H14" i="20"/>
  <c r="I69" i="20"/>
  <c r="J69" i="20" s="1"/>
  <c r="H13" i="20"/>
  <c r="F51" i="20"/>
  <c r="E51" i="20"/>
  <c r="F55" i="20"/>
  <c r="F59" i="20" s="1"/>
  <c r="E55" i="20"/>
  <c r="F65" i="20"/>
  <c r="I128" i="20"/>
  <c r="I92" i="20"/>
  <c r="I90" i="20"/>
  <c r="I85" i="20"/>
  <c r="I83" i="20"/>
  <c r="I78" i="20"/>
  <c r="I77" i="20"/>
  <c r="I75" i="20"/>
  <c r="I74" i="20"/>
  <c r="I27" i="20" l="1"/>
  <c r="J27" i="20" s="1"/>
  <c r="I17" i="20"/>
  <c r="J17" i="20" s="1"/>
  <c r="I39" i="20"/>
  <c r="J39" i="20" s="1"/>
  <c r="I18" i="20"/>
  <c r="J18" i="20" s="1"/>
  <c r="I21" i="20"/>
  <c r="J21" i="20" s="1"/>
  <c r="I26" i="20"/>
  <c r="J26" i="20" s="1"/>
  <c r="I40" i="20"/>
  <c r="J40" i="20" s="1"/>
  <c r="I14" i="20"/>
  <c r="J14" i="20" s="1"/>
  <c r="I22" i="20"/>
  <c r="J22" i="20" s="1"/>
  <c r="I25" i="20"/>
  <c r="J25" i="20" s="1"/>
  <c r="I29" i="20"/>
  <c r="J29" i="20" s="1"/>
  <c r="I31" i="20"/>
  <c r="J31" i="20" s="1"/>
  <c r="I33" i="20"/>
  <c r="J33" i="20" s="1"/>
  <c r="I35" i="20"/>
  <c r="J35" i="20" s="1"/>
  <c r="I36" i="20"/>
  <c r="J36" i="20" s="1"/>
  <c r="I37" i="20"/>
  <c r="J37" i="20" s="1"/>
  <c r="I38" i="20"/>
  <c r="J38" i="20" s="1"/>
  <c r="I41" i="20"/>
  <c r="J41" i="20" s="1"/>
  <c r="I20" i="20"/>
  <c r="J20" i="20" s="1"/>
  <c r="I23" i="20"/>
  <c r="J23" i="20" s="1"/>
  <c r="I24" i="20"/>
  <c r="J24" i="20" s="1"/>
  <c r="I28" i="20"/>
  <c r="J28" i="20" s="1"/>
  <c r="I30" i="20"/>
  <c r="J30" i="20" s="1"/>
  <c r="I32" i="20"/>
  <c r="J32" i="20" s="1"/>
  <c r="I34" i="20"/>
  <c r="J34" i="20" s="1"/>
  <c r="I42" i="20"/>
  <c r="J42" i="20" s="1"/>
  <c r="E59" i="20"/>
  <c r="E43" i="20" l="1"/>
  <c r="D57" i="1" l="1" a="1"/>
  <c r="D57" i="1" s="1"/>
  <c r="D60" i="1"/>
  <c r="D62" i="1"/>
  <c r="D71" i="1"/>
  <c r="I13" i="20" l="1"/>
  <c r="I19" i="20"/>
  <c r="J19" i="20" s="1"/>
  <c r="J15" i="20"/>
  <c r="J16" i="20"/>
  <c r="I135" i="20"/>
  <c r="I133" i="20"/>
  <c r="I70" i="20"/>
  <c r="J70" i="20" s="1"/>
  <c r="D107" i="20"/>
  <c r="D101" i="20"/>
  <c r="F42" i="1"/>
  <c r="J13" i="20" l="1"/>
  <c r="D67" i="1" l="1"/>
  <c r="D69" i="1"/>
  <c r="G104" i="20"/>
  <c r="G103" i="20"/>
  <c r="H126" i="20" s="1"/>
  <c r="G102" i="20"/>
  <c r="F105" i="20"/>
  <c r="E105" i="20"/>
  <c r="G105" i="20" l="1"/>
  <c r="G65" i="20" l="1"/>
  <c r="G57" i="20"/>
  <c r="G54" i="20"/>
  <c r="G53" i="20"/>
  <c r="G55" i="20" s="1"/>
  <c r="G50" i="20"/>
  <c r="G49" i="20"/>
  <c r="I84" i="20"/>
  <c r="I94" i="20"/>
  <c r="I82" i="20"/>
  <c r="G119" i="20"/>
  <c r="G118" i="20"/>
  <c r="G115" i="20"/>
  <c r="G114" i="20"/>
  <c r="G113" i="20"/>
  <c r="G110" i="20"/>
  <c r="G109" i="20"/>
  <c r="I126" i="20" s="1"/>
  <c r="G108" i="20"/>
  <c r="F120" i="20"/>
  <c r="E120" i="20"/>
  <c r="F116" i="20"/>
  <c r="E116" i="20"/>
  <c r="F111" i="20"/>
  <c r="E111" i="20"/>
  <c r="D96" i="20"/>
  <c r="I96" i="20" s="1"/>
  <c r="J96" i="20" s="1"/>
  <c r="G51" i="20" l="1"/>
  <c r="G59" i="20" s="1"/>
  <c r="F122" i="20"/>
  <c r="E122" i="20"/>
  <c r="G120" i="20" l="1"/>
  <c r="G116" i="20"/>
  <c r="J94" i="20" l="1"/>
  <c r="J84" i="20"/>
  <c r="J92" i="20"/>
  <c r="J133" i="20"/>
  <c r="J74" i="20"/>
  <c r="J90" i="20"/>
  <c r="J126" i="20"/>
  <c r="J77" i="20"/>
  <c r="J83" i="20"/>
  <c r="J135" i="20"/>
  <c r="J85" i="20"/>
  <c r="J82" i="20"/>
  <c r="J75" i="20"/>
  <c r="J78" i="20"/>
  <c r="J128" i="20"/>
  <c r="D89" i="20"/>
  <c r="D93" i="20"/>
  <c r="G111" i="20"/>
  <c r="G122" i="20" s="1"/>
  <c r="K136" i="20" l="1"/>
  <c r="K86" i="20"/>
  <c r="K79" i="20"/>
  <c r="K129" i="20"/>
  <c r="K97" i="20"/>
  <c r="K43" i="20"/>
  <c r="K137" i="20" l="1"/>
  <c r="U38" i="1" s="1"/>
  <c r="F35"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4C7D95-55DD-41DC-981E-8D775F00B4ED}" keepAlive="1" name="Query - AIAS - Rates and Fees" description="Connection to the 'AIAS - Rates and Fees' query in the workbook." type="5" refreshedVersion="8" background="1" saveData="1">
    <dbPr connection="Provider=Microsoft.Mashup.OleDb.1;Data Source=$Workbook$;Location=&quot;AIAS - Rates and Fees&quot;;Extended Properties=&quot;&quot;" command="SELECT * FROM [AIAS - Rates and Fees]"/>
  </connection>
  <connection id="2" xr16:uid="{06A0775C-6112-4D32-B9CF-AA89AF162E84}" keepAlive="1" name="Query - Calendar" description="Connection to the 'Calendar' query in the workbook." type="5" refreshedVersion="8" refreshOnLoad="1" saveData="1">
    <dbPr connection="Provider=Microsoft.Mashup.OleDb.1;Data Source=$Workbook$;Location=Calendar;Extended Properties=&quot;&quot;" command="SELECT * FROM [Calendar]"/>
  </connection>
  <connection id="3" xr16:uid="{BDBBA736-1D65-4C64-BABD-BD1F1F51530A}" keepAlive="1" name="Query - Campus" description="Connection to the 'Campus' query in the workbook." type="5" refreshedVersion="8" background="1" refreshOnLoad="1" saveData="1">
    <dbPr connection="Provider=Microsoft.Mashup.OleDb.1;Data Source=$Workbook$;Location=Campus;Extended Properties=&quot;&quot;" command="SELECT * FROM [Campus]"/>
  </connection>
  <connection id="4" xr16:uid="{EADF4C65-F841-49E5-88EF-3FD1E385146E}" keepAlive="1" name="Query - CMGTW" description="Connection to the 'CMGTW' query in the workbook." type="5" refreshedVersion="8" background="1" refreshOnLoad="1" saveData="1">
    <dbPr connection="Provider=Microsoft.Mashup.OleDb.1;Data Source=$Workbook$;Location=CMGTW;Extended Properties=&quot;&quot;" command="SELECT * FROM [CMGTW]"/>
  </connection>
  <connection id="5" xr16:uid="{C524F34F-738F-4C0A-B732-312CE14B9CFE}" keepAlive="1" name="Query - Company" description="Connection to the 'Company' query in the workbook." type="5" refreshedVersion="8" background="1" refreshOnLoad="1" saveData="1">
    <dbPr connection="Provider=Microsoft.Mashup.OleDb.1;Data Source=$Workbook$;Location=Company;Extended Properties=&quot;&quot;" command="SELECT * FROM [Company]"/>
  </connection>
  <connection id="6" xr16:uid="{1ABCE694-8B52-43A6-9B52-6CF7237E8583}" keepAlive="1" interval="10" name="Query - Fee Schedule" description="Connection to the 'Fee Schedule' query in the workbook." type="5" refreshedVersion="8" background="1" saveData="1">
    <dbPr connection="Provider=Microsoft.Mashup.OleDb.1;Data Source=$Workbook$;Location=&quot;Fee Schedule&quot;;Extended Properties=&quot;&quot;" command="SELECT * FROM [Fee Schedule]"/>
  </connection>
  <connection id="7" xr16:uid="{36A5BCF4-141C-48BF-B30A-58ACBE2612F4}" keepAlive="1" name="Query - Fee Schedule(1)" description="Connection to the 'Fee Schedule' query in the workbook." type="5" refreshedVersion="8" background="1" refreshOnLoad="1" saveData="1">
    <dbPr connection="Provider=Microsoft.Mashup.OleDb.1;Data Source=$Workbook$;Location=&quot;Fee Schedule&quot;;Extended Properties=&quot;&quot;" command="SELECT * FROM [Fee Schedule]"/>
  </connection>
  <connection id="8" xr16:uid="{9A81095B-46C9-4757-9989-79D38ACB2E7A}" keepAlive="1" name="Query - Fee Summary" description="Connection to the 'Fee Summary' query in the workbook." type="5" refreshedVersion="8" background="1" saveData="1">
    <dbPr connection="Provider=Microsoft.Mashup.OleDb.1;Data Source=$Workbook$;Location=&quot;Fee Summary&quot;;Extended Properties=&quot;&quot;" command="SELECT * FROM [Fee Summary]"/>
  </connection>
  <connection id="9" xr16:uid="{0545EA9E-B135-40C5-B9A1-0E3FB49F40BC}" keepAlive="1" name="Query - Fuel Providers" description="Connection to the 'Fuel Providers' query in the workbook." type="5" refreshedVersion="8" background="1" refreshOnLoad="1" saveData="1">
    <dbPr connection="Provider=Microsoft.Mashup.OleDb.1;Data Source=$Workbook$;Location=&quot;Fuel Providers&quot;;Extended Properties=&quot;&quot;" command="SELECT * FROM [Fuel Providers]"/>
  </connection>
  <connection id="10" xr16:uid="{DBBAAA87-0AF9-416C-8C59-25BB6FD98A95}" keepAlive="1" name="Query - SelectLabel" description="Connection to the 'SelectLabel' query in the workbook." type="5" refreshedVersion="0" background="1">
    <dbPr connection="Provider=Microsoft.Mashup.OleDb.1;Data Source=$Workbook$;Location=SelectLabel;Extended Properties=&quot;&quot;" command="SELECT * FROM [SelectLabel]"/>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cellMetadata count="1">
    <bk>
      <rc t="1" v="0"/>
    </bk>
  </cellMetadata>
  <valueMetadata count="6">
    <bk>
      <rc t="2" v="0"/>
    </bk>
    <bk>
      <rc t="2" v="1"/>
    </bk>
    <bk>
      <rc t="2" v="2"/>
    </bk>
    <bk>
      <rc t="2" v="3"/>
    </bk>
    <bk>
      <rc t="2" v="4"/>
    </bk>
    <bk>
      <rc t="2" v="5"/>
    </bk>
  </valueMetadata>
</metadata>
</file>

<file path=xl/sharedStrings.xml><?xml version="1.0" encoding="utf-8"?>
<sst xmlns="http://schemas.openxmlformats.org/spreadsheetml/2006/main" count="11531" uniqueCount="1761">
  <si>
    <t>Fairbanks International Airport</t>
  </si>
  <si>
    <t>Revenue</t>
  </si>
  <si>
    <t>Total</t>
  </si>
  <si>
    <t>dot.fai.accounting@alaska.gov</t>
  </si>
  <si>
    <t>Airport</t>
  </si>
  <si>
    <t>AIAS ID</t>
  </si>
  <si>
    <t>CMGTW</t>
  </si>
  <si>
    <t>Airbus A310</t>
  </si>
  <si>
    <t>Airbus A319</t>
  </si>
  <si>
    <t>Airbus A320</t>
  </si>
  <si>
    <t>Airbus A321</t>
  </si>
  <si>
    <t>Antonov AN-12</t>
  </si>
  <si>
    <t>Beechcraft 1900C</t>
  </si>
  <si>
    <t>Boeing B-737-700ER</t>
  </si>
  <si>
    <t>Boeing B-767-200ER</t>
  </si>
  <si>
    <t>Boeing B-777F</t>
  </si>
  <si>
    <t>Curtis C-46</t>
  </si>
  <si>
    <t>Fairchild SA-226-TC</t>
  </si>
  <si>
    <t>Gulfstream G150</t>
  </si>
  <si>
    <t>Gulfstream G280</t>
  </si>
  <si>
    <t>Gulfstream G450</t>
  </si>
  <si>
    <t>Gulfstream G650</t>
  </si>
  <si>
    <t>Learjet LR-35/36</t>
  </si>
  <si>
    <t>Pilatus PC-12C/45</t>
  </si>
  <si>
    <t>Gulfstream G100</t>
  </si>
  <si>
    <t>Saab-Fairchild SF-340B</t>
  </si>
  <si>
    <t>Gulfstream Astra</t>
  </si>
  <si>
    <t>Airbus A330-300</t>
  </si>
  <si>
    <t>Beechcraft A-36 Bonanza</t>
  </si>
  <si>
    <t>Beechcraft C-90</t>
  </si>
  <si>
    <t>Dassault Falcon 2000</t>
  </si>
  <si>
    <t>Fairchild/Swearingen Metro III</t>
  </si>
  <si>
    <t>Airbus A380-800</t>
  </si>
  <si>
    <t>Airbus A350-800</t>
  </si>
  <si>
    <t>Airbus A340-200</t>
  </si>
  <si>
    <t>Airbus A340-300</t>
  </si>
  <si>
    <t>Douglas DC-4</t>
  </si>
  <si>
    <t>Pilatus PC-24</t>
  </si>
  <si>
    <t>ANC</t>
  </si>
  <si>
    <t>FAI</t>
  </si>
  <si>
    <t>dot.aia.finance@alaska.gov</t>
  </si>
  <si>
    <t>Row Labels</t>
  </si>
  <si>
    <t>COMPANY_NAME</t>
  </si>
  <si>
    <t>company_number</t>
  </si>
  <si>
    <t>ANC AK Holdings LLC:  00029229</t>
  </si>
  <si>
    <t>ANC AK Holdings LLC</t>
  </si>
  <si>
    <t>00029229</t>
  </si>
  <si>
    <t>Signature Flight Support LLC:  00017201</t>
  </si>
  <si>
    <t>Signature Flight Support LLC</t>
  </si>
  <si>
    <t>00017201</t>
  </si>
  <si>
    <t>Alaska Airlines Inc:  00000016</t>
  </si>
  <si>
    <t>Alaska Airlines Inc</t>
  </si>
  <si>
    <t>00000016</t>
  </si>
  <si>
    <t>Tatonduk Outfitters Limited:  00022562</t>
  </si>
  <si>
    <t>Tatonduk Outfitters Limited</t>
  </si>
  <si>
    <t>00022562</t>
  </si>
  <si>
    <t>Northern Pacific Airways, Inc.:  00000911</t>
  </si>
  <si>
    <t>Northern Pacific Airways, Inc.</t>
  </si>
  <si>
    <t>00000911</t>
  </si>
  <si>
    <t>Delta Air Lines Inc:  00020128</t>
  </si>
  <si>
    <t>Delta Air Lines Inc</t>
  </si>
  <si>
    <t>00020128</t>
  </si>
  <si>
    <t>Atlas Air Inc:  00017299</t>
  </si>
  <si>
    <t>Atlas Air Inc</t>
  </si>
  <si>
    <t>00017299</t>
  </si>
  <si>
    <t>United Airlines Inc:  00018185</t>
  </si>
  <si>
    <t>United Airlines Inc</t>
  </si>
  <si>
    <t>00018185</t>
  </si>
  <si>
    <t>Guardian Flight Inc:  00024190</t>
  </si>
  <si>
    <t>Guardian Flight Inc</t>
  </si>
  <si>
    <t>00024190</t>
  </si>
  <si>
    <t>TransNorthern LLC:  00018261</t>
  </si>
  <si>
    <t>TransNorthern LLC</t>
  </si>
  <si>
    <t>00018261</t>
  </si>
  <si>
    <t>Alaska Aerofuel, Inc.:  00003209</t>
  </si>
  <si>
    <t>Alaska Aerofuel, Inc.</t>
  </si>
  <si>
    <t>00003209</t>
  </si>
  <si>
    <t>Korean Air Lines Co Ltd:  00001867</t>
  </si>
  <si>
    <t>Korean Air Lines Co Ltd</t>
  </si>
  <si>
    <t>00001867</t>
  </si>
  <si>
    <t>United Parcel Service Inc:  00002327</t>
  </si>
  <si>
    <t>United Parcel Service Inc</t>
  </si>
  <si>
    <t>00002327</t>
  </si>
  <si>
    <t>National Air Cargo Group Inc:  00026602</t>
  </si>
  <si>
    <t>National Air Cargo Group Inc</t>
  </si>
  <si>
    <t>00026602</t>
  </si>
  <si>
    <t>Lynden Air Cargo LLC:  00007688</t>
  </si>
  <si>
    <t>Lynden Air Cargo LLC</t>
  </si>
  <si>
    <t>00007688</t>
  </si>
  <si>
    <t>Kalitta Air LLC:  00022598</t>
  </si>
  <si>
    <t>Kalitta Air LLC</t>
  </si>
  <si>
    <t>00022598</t>
  </si>
  <si>
    <t>Wright Air Service, Inc:  00007104</t>
  </si>
  <si>
    <t>Wright Air Service, Inc</t>
  </si>
  <si>
    <t>00007104</t>
  </si>
  <si>
    <t>Cathay Pacific Airways Ltd:  00013400</t>
  </si>
  <si>
    <t>Cathay Pacific Airways Ltd</t>
  </si>
  <si>
    <t>00013400</t>
  </si>
  <si>
    <t>China Airlines:  00001719</t>
  </si>
  <si>
    <t>China Airlines</t>
  </si>
  <si>
    <t>00001719</t>
  </si>
  <si>
    <t>Alaska Central Express Inc:  00000988</t>
  </si>
  <si>
    <t>Alaska Central Express Inc</t>
  </si>
  <si>
    <t>00000988</t>
  </si>
  <si>
    <t>Nippon Cargo Airlines Co Ltd:  00001919</t>
  </si>
  <si>
    <t>Nippon Cargo Airlines Co Ltd</t>
  </si>
  <si>
    <t>00001919</t>
  </si>
  <si>
    <t>Polar Air Cargo Worldwide Inc:  00022908</t>
  </si>
  <si>
    <t>Polar Air Cargo Worldwide Inc</t>
  </si>
  <si>
    <t>00022908</t>
  </si>
  <si>
    <t>Omni Air International LLC:  00011524</t>
  </si>
  <si>
    <t>Omni Air International LLC</t>
  </si>
  <si>
    <t>00011524</t>
  </si>
  <si>
    <t>Western Global Airlines:  00029239</t>
  </si>
  <si>
    <t>Western Global Airlines</t>
  </si>
  <si>
    <t>00029239</t>
  </si>
  <si>
    <t>Cargolux Airlines Int'l SA:  00025276</t>
  </si>
  <si>
    <t>Cargolux Airlines Int'l SA</t>
  </si>
  <si>
    <t>00025276</t>
  </si>
  <si>
    <t>Federal Express Corporation:  00001757</t>
  </si>
  <si>
    <t>Federal Express Corporation</t>
  </si>
  <si>
    <t>00001757</t>
  </si>
  <si>
    <t>Warbelow's Air Ventures, Inc:  00008967</t>
  </si>
  <si>
    <t>Warbelow's Air Ventures, Inc</t>
  </si>
  <si>
    <t>00008967</t>
  </si>
  <si>
    <t>Air China Cargo Company Ltd:  00004824</t>
  </si>
  <si>
    <t>Air China Cargo Company Ltd</t>
  </si>
  <si>
    <t>00004824</t>
  </si>
  <si>
    <t>Northern Air Cargo LLC:  00021123</t>
  </si>
  <si>
    <t>Northern Air Cargo LLC</t>
  </si>
  <si>
    <t>00021123</t>
  </si>
  <si>
    <t>Eva Airways Corporation:  00001968</t>
  </si>
  <si>
    <t>Eva Airways Corporation</t>
  </si>
  <si>
    <t>00001968</t>
  </si>
  <si>
    <t>Alascom Inc:  00012669</t>
  </si>
  <si>
    <t>Alascom Inc</t>
  </si>
  <si>
    <t>00012669</t>
  </si>
  <si>
    <t>Grant Aviation Inc:  00004126</t>
  </si>
  <si>
    <t>Grant Aviation Inc</t>
  </si>
  <si>
    <t>00004126</t>
  </si>
  <si>
    <t>Sky Lease I Inc:  00029134</t>
  </si>
  <si>
    <t>Sky Lease I Inc</t>
  </si>
  <si>
    <t>00029134</t>
  </si>
  <si>
    <t>40-Mile Air Ltd:  00014513</t>
  </si>
  <si>
    <t>40-Mile Air Ltd</t>
  </si>
  <si>
    <t>00014513</t>
  </si>
  <si>
    <t>Pegasus Aviation Services LLC:  00026802</t>
  </si>
  <si>
    <t>Pegasus Aviation Services LLC</t>
  </si>
  <si>
    <t>00026802</t>
  </si>
  <si>
    <t>Empire Airlines Inc:  00025394</t>
  </si>
  <si>
    <t>Empire Airlines Inc</t>
  </si>
  <si>
    <t>00025394</t>
  </si>
  <si>
    <t>Asiana Airlines:  00013285</t>
  </si>
  <si>
    <t>Asiana Airlines</t>
  </si>
  <si>
    <t>00013285</t>
  </si>
  <si>
    <t>American Airlines:  00001501</t>
  </si>
  <si>
    <t>American Airlines</t>
  </si>
  <si>
    <t>00001501</t>
  </si>
  <si>
    <t>Singapore Airlines Ltd:  00022660</t>
  </si>
  <si>
    <t>Singapore Airlines Ltd</t>
  </si>
  <si>
    <t>00022660</t>
  </si>
  <si>
    <t>Sun Country, Inc:  00012312</t>
  </si>
  <si>
    <t>Sun Country, Inc</t>
  </si>
  <si>
    <t>00012312</t>
  </si>
  <si>
    <t>China Southern Airlines Company Ltd:  00012737</t>
  </si>
  <si>
    <t>China Southern Airlines Company Ltd</t>
  </si>
  <si>
    <t>00012737</t>
  </si>
  <si>
    <t>Omni Logistics, Inc.:  00006934</t>
  </si>
  <si>
    <t>Omni Logistics, Inc.</t>
  </si>
  <si>
    <t>00006934</t>
  </si>
  <si>
    <t>ConocoPhillips Alaska Inc:  00017014</t>
  </si>
  <si>
    <t>ConocoPhillips Alaska Inc</t>
  </si>
  <si>
    <t>00017014</t>
  </si>
  <si>
    <t>China Cargo Airlines:  00015229</t>
  </si>
  <si>
    <t>China Cargo Airlines</t>
  </si>
  <si>
    <t>00015229</t>
  </si>
  <si>
    <t>Suparna Airlines Co Ltd:  00024322</t>
  </si>
  <si>
    <t>Suparna Airlines Co Ltd</t>
  </si>
  <si>
    <t>00024322</t>
  </si>
  <si>
    <t>Condor Flugdienst GMBH:  00012250</t>
  </si>
  <si>
    <t>Condor Flugdienst GMBH</t>
  </si>
  <si>
    <t>00012250</t>
  </si>
  <si>
    <t>Qantas Airways Ltd:  00014734</t>
  </si>
  <si>
    <t>Qantas Airways Ltd</t>
  </si>
  <si>
    <t>00014734</t>
  </si>
  <si>
    <t>Aleutian Airways LLC :  00030090</t>
  </si>
  <si>
    <t xml:space="preserve">Aleutian Airways LLC </t>
  </si>
  <si>
    <t>00030090</t>
  </si>
  <si>
    <t>Air Transport International:  00015920</t>
  </si>
  <si>
    <t>Air Transport International</t>
  </si>
  <si>
    <t>00015920</t>
  </si>
  <si>
    <t>Security Aviation Inc:  00006789</t>
  </si>
  <si>
    <t>Security Aviation Inc</t>
  </si>
  <si>
    <t>00006789</t>
  </si>
  <si>
    <t>Everts Air Fuel, Inc.:  00004078</t>
  </si>
  <si>
    <t>Everts Air Fuel, Inc.</t>
  </si>
  <si>
    <t>00004078</t>
  </si>
  <si>
    <t>Air Canada:  00001503</t>
  </si>
  <si>
    <t>Air Canada</t>
  </si>
  <si>
    <t>00001503</t>
  </si>
  <si>
    <t>Silk Way West Airlines LLC:  00029473</t>
  </si>
  <si>
    <t>Silk Way West Airlines LLC</t>
  </si>
  <si>
    <t>00029473</t>
  </si>
  <si>
    <t>AirBridgeCargo Airlines LLC:  00028976</t>
  </si>
  <si>
    <t>AirBridgeCargo Airlines LLC</t>
  </si>
  <si>
    <t>00028976</t>
  </si>
  <si>
    <t>Desert Air Transport Inc:  00026832</t>
  </si>
  <si>
    <t>Desert Air Transport Inc</t>
  </si>
  <si>
    <t>00026832</t>
  </si>
  <si>
    <t>Aerotransportes Mas De Carga SA de CV:  00029938</t>
  </si>
  <si>
    <t>Aerotransportes Mas De Carga SA de CV</t>
  </si>
  <si>
    <t>00029938</t>
  </si>
  <si>
    <t>Amerijet International Inc:  00007718</t>
  </si>
  <si>
    <t>Amerijet International Inc</t>
  </si>
  <si>
    <t>00007718</t>
  </si>
  <si>
    <t>Swissport USA Inc:  00013085</t>
  </si>
  <si>
    <t>Swissport USA Inc</t>
  </si>
  <si>
    <t>00013085</t>
  </si>
  <si>
    <t>Denaina Air Taxi LLC:  00025376</t>
  </si>
  <si>
    <t>Denaina Air Taxi LLC</t>
  </si>
  <si>
    <t>00025376</t>
  </si>
  <si>
    <t>Air North Partnership Ltd:  00009141</t>
  </si>
  <si>
    <t>Air North Partnership Ltd</t>
  </si>
  <si>
    <t>00009141</t>
  </si>
  <si>
    <t>Volga-Dnepr Airlines LLC:  00001433</t>
  </si>
  <si>
    <t>Volga-Dnepr Airlines LLC</t>
  </si>
  <si>
    <t>00001433</t>
  </si>
  <si>
    <t>Southern Air Inc:  00014432</t>
  </si>
  <si>
    <t>Southern Air Inc</t>
  </si>
  <si>
    <t>00014432</t>
  </si>
  <si>
    <t>Pacific Diversified Investments Inc:  00017070</t>
  </si>
  <si>
    <t>Pacific Diversified Investments Inc</t>
  </si>
  <si>
    <t>00017070</t>
  </si>
  <si>
    <t>Reeve Air Alaska LLC:  00024312</t>
  </si>
  <si>
    <t>Reeve Air Alaska LLC</t>
  </si>
  <si>
    <t>00024312</t>
  </si>
  <si>
    <t>EW Discover GmbH:  00030164</t>
  </si>
  <si>
    <t>EW Discover GmbH</t>
  </si>
  <si>
    <t>00030164</t>
  </si>
  <si>
    <t>Hilcorp Alaska LLC:  00029092</t>
  </si>
  <si>
    <t>Hilcorp Alaska LLC</t>
  </si>
  <si>
    <t>00029092</t>
  </si>
  <si>
    <t>Iliamna Air Taxi Inc:  00000362</t>
  </si>
  <si>
    <t>Iliamna Air Taxi Inc</t>
  </si>
  <si>
    <t>00000362</t>
  </si>
  <si>
    <t>All Nippon Airways Co Ltd:  00023551</t>
  </si>
  <si>
    <t>All Nippon Airways Co Ltd</t>
  </si>
  <si>
    <t>00023551</t>
  </si>
  <si>
    <t>Bering Marine Corporation:  00006642</t>
  </si>
  <si>
    <t>Bering Marine Corporation</t>
  </si>
  <si>
    <t>00006642</t>
  </si>
  <si>
    <t>Spire Flight Solutions:  00028863</t>
  </si>
  <si>
    <t>Spire Flight Solutions</t>
  </si>
  <si>
    <t>00028863</t>
  </si>
  <si>
    <t>BJ Aviation LLC:  00026402</t>
  </si>
  <si>
    <t>BJ Aviation LLC</t>
  </si>
  <si>
    <t>00026402</t>
  </si>
  <si>
    <t>GCI Communication Corp:  00004482</t>
  </si>
  <si>
    <t>GCI Communication Corp</t>
  </si>
  <si>
    <t>00004482</t>
  </si>
  <si>
    <t>Latash Aviation:  00015500</t>
  </si>
  <si>
    <t>Latash Aviation</t>
  </si>
  <si>
    <t>00015500</t>
  </si>
  <si>
    <t>Airport Equipment Rentals, Inc:  00006119</t>
  </si>
  <si>
    <t>Airport Equipment Rentals, Inc</t>
  </si>
  <si>
    <t>00006119</t>
  </si>
  <si>
    <t>Flugfelagid Atlanta ehf:  00030156</t>
  </si>
  <si>
    <t>Flugfelagid Atlanta ehf</t>
  </si>
  <si>
    <t>00030156</t>
  </si>
  <si>
    <t>Etihad Airways:  00023672</t>
  </si>
  <si>
    <t>Etihad Airways</t>
  </si>
  <si>
    <t>00023672</t>
  </si>
  <si>
    <t>Kenai Aviation Operations LLC:  00001915</t>
  </si>
  <si>
    <t>Kenai Aviation Operations LLC</t>
  </si>
  <si>
    <t>00001915</t>
  </si>
  <si>
    <t>Icelandair:  00023447</t>
  </si>
  <si>
    <t>Icelandair</t>
  </si>
  <si>
    <t>00023447</t>
  </si>
  <si>
    <t>Alaska Air Fuel, Inc:  00028689</t>
  </si>
  <si>
    <t>Alaska Air Fuel, Inc</t>
  </si>
  <si>
    <t>00028689</t>
  </si>
  <si>
    <t>My Time LLC:  00029501</t>
  </si>
  <si>
    <t>My Time LLC</t>
  </si>
  <si>
    <t>00029501</t>
  </si>
  <si>
    <t>JetBlue Airways Corporation:  00024565</t>
  </si>
  <si>
    <t>JetBlue Airways Corporation</t>
  </si>
  <si>
    <t>00024565</t>
  </si>
  <si>
    <t>Northern Holdings LLC:  00010285</t>
  </si>
  <si>
    <t>Northern Holdings LLC</t>
  </si>
  <si>
    <t>00010285</t>
  </si>
  <si>
    <t>Frontier Airlines, Inc.:  00014071</t>
  </si>
  <si>
    <t>Frontier Airlines, Inc.</t>
  </si>
  <si>
    <t>00014071</t>
  </si>
  <si>
    <t>AEG Aviation Services:  00025728</t>
  </si>
  <si>
    <t>AEG Aviation Services</t>
  </si>
  <si>
    <t>00025728</t>
  </si>
  <si>
    <t>D &amp; D Enterprises LLC:  00021274</t>
  </si>
  <si>
    <t>D &amp; D Enterprises LLC</t>
  </si>
  <si>
    <t>00021274</t>
  </si>
  <si>
    <t>AirX Charter:  00029607</t>
  </si>
  <si>
    <t>AirX Charter</t>
  </si>
  <si>
    <t>00029607</t>
  </si>
  <si>
    <t>Eastern Airlines LLC:  00029925</t>
  </si>
  <si>
    <t>Eastern Airlines LLC</t>
  </si>
  <si>
    <t>00029925</t>
  </si>
  <si>
    <t>Allegiant Air LLC:  00017024</t>
  </si>
  <si>
    <t>Allegiant Air LLC</t>
  </si>
  <si>
    <t>00017024</t>
  </si>
  <si>
    <t>Japan Airlines Co Ltd:  00022455</t>
  </si>
  <si>
    <t>Japan Airlines Co Ltd</t>
  </si>
  <si>
    <t>00022455</t>
  </si>
  <si>
    <t>Jet Test and Transport:  00029292</t>
  </si>
  <si>
    <t>Jet Test and Transport</t>
  </si>
  <si>
    <t>00029292</t>
  </si>
  <si>
    <t>Wamos Air S.A.:  00030179</t>
  </si>
  <si>
    <t>Wamos Air S.A.</t>
  </si>
  <si>
    <t>00030179</t>
  </si>
  <si>
    <t>Air China Ltd:  00004917</t>
  </si>
  <si>
    <t>Air China Ltd</t>
  </si>
  <si>
    <t>00004917</t>
  </si>
  <si>
    <t>Maleth Aero AOC Ltd:  00030165</t>
  </si>
  <si>
    <t>Maleth Aero AOC Ltd</t>
  </si>
  <si>
    <t>00030165</t>
  </si>
  <si>
    <t>Vietnam Airlines:  00029911</t>
  </si>
  <si>
    <t>Vietnam Airlines</t>
  </si>
  <si>
    <t>00029911</t>
  </si>
  <si>
    <t>Dynamic Airways LLC:  00026605</t>
  </si>
  <si>
    <t>Dynamic Airways LLC</t>
  </si>
  <si>
    <t>00026605</t>
  </si>
  <si>
    <t>Yakutia Airlines:  00027025</t>
  </si>
  <si>
    <t>Yakutia Airlines</t>
  </si>
  <si>
    <t>00027025</t>
  </si>
  <si>
    <t>RBG Bush Planes LLC:  00023847</t>
  </si>
  <si>
    <t>RBG Bush Planes LLC</t>
  </si>
  <si>
    <t>00023847</t>
  </si>
  <si>
    <t>Super Universal LLC:  00025625</t>
  </si>
  <si>
    <t>Super Universal LLC</t>
  </si>
  <si>
    <t>00025625</t>
  </si>
  <si>
    <t>Cruz Construction, Inc.:  00012427</t>
  </si>
  <si>
    <t>Cruz Construction, Inc.</t>
  </si>
  <si>
    <t>00012427</t>
  </si>
  <si>
    <t>Hi Fly Ltd:  00030290</t>
  </si>
  <si>
    <t>Hi Fly Ltd</t>
  </si>
  <si>
    <t>00030290</t>
  </si>
  <si>
    <t>Ethiopian Airlines:  00029349</t>
  </si>
  <si>
    <t>Ethiopian Airlines</t>
  </si>
  <si>
    <t>00029349</t>
  </si>
  <si>
    <t>CSDS Aircraft Sales and Leasing:  00029809</t>
  </si>
  <si>
    <t>CSDS Aircraft Sales and Leasing</t>
  </si>
  <si>
    <t>00029809</t>
  </si>
  <si>
    <t>Emirates:  00016810</t>
  </si>
  <si>
    <t>Emirates</t>
  </si>
  <si>
    <t>00016810</t>
  </si>
  <si>
    <t>Global Rides LLC:  00022277</t>
  </si>
  <si>
    <t>Global Rides LLC</t>
  </si>
  <si>
    <t>00022277</t>
  </si>
  <si>
    <t>00015135</t>
  </si>
  <si>
    <t>Ifl Group:  00025408</t>
  </si>
  <si>
    <t>Ifl Group</t>
  </si>
  <si>
    <t>00025408</t>
  </si>
  <si>
    <t>KEB Aircraft Sales Inc:  00010812</t>
  </si>
  <si>
    <t>KEB Aircraft Sales Inc</t>
  </si>
  <si>
    <t>00010812</t>
  </si>
  <si>
    <t>World Fuel Services Inc:  00029091</t>
  </si>
  <si>
    <t>World Fuel Services Inc</t>
  </si>
  <si>
    <t>00029091</t>
  </si>
  <si>
    <t>Ukraine International:  00029919</t>
  </si>
  <si>
    <t>Ukraine International</t>
  </si>
  <si>
    <t>00029919</t>
  </si>
  <si>
    <t>Philippine Airlines:  00013548</t>
  </si>
  <si>
    <t>Philippine Airlines</t>
  </si>
  <si>
    <t>00013548</t>
  </si>
  <si>
    <t>ExecuFlight:  00029855</t>
  </si>
  <si>
    <t>ExecuFlight</t>
  </si>
  <si>
    <t>00029855</t>
  </si>
  <si>
    <t>Skyblue Aero:  00029831</t>
  </si>
  <si>
    <t>Skyblue Aero</t>
  </si>
  <si>
    <t>00029831</t>
  </si>
  <si>
    <t>Southern Cross Aviation:  00011936</t>
  </si>
  <si>
    <t>Southern Cross Aviation</t>
  </si>
  <si>
    <t>00011936</t>
  </si>
  <si>
    <t>Executive Flight Inc:  00020936</t>
  </si>
  <si>
    <t>Executive Flight Inc</t>
  </si>
  <si>
    <t>00020936</t>
  </si>
  <si>
    <t>Royal Canadian Air Force:  00029878</t>
  </si>
  <si>
    <t>Royal Canadian Air Force</t>
  </si>
  <si>
    <t>00029878</t>
  </si>
  <si>
    <t>Global Aircraft Services:  00025229</t>
  </si>
  <si>
    <t>Global Aircraft Services</t>
  </si>
  <si>
    <t>00025229</t>
  </si>
  <si>
    <t>Hong Kong Airlines Ltd:  00029842</t>
  </si>
  <si>
    <t>Hong Kong Airlines Ltd</t>
  </si>
  <si>
    <t>00029842</t>
  </si>
  <si>
    <t>Royal Australian Air Force:  00026569</t>
  </si>
  <si>
    <t>Royal Australian Air Force</t>
  </si>
  <si>
    <t>00026569</t>
  </si>
  <si>
    <t>Nordwind Airlines LLC:  00029836</t>
  </si>
  <si>
    <t>Nordwind Airlines LLC</t>
  </si>
  <si>
    <t>00029836</t>
  </si>
  <si>
    <t>Team 125 Inc:  00029891</t>
  </si>
  <si>
    <t>Team 125 Inc</t>
  </si>
  <si>
    <t>00029891</t>
  </si>
  <si>
    <t>McKinley Capital Management Inc:  00020762</t>
  </si>
  <si>
    <t>McKinley Capital Management Inc</t>
  </si>
  <si>
    <t>00020762</t>
  </si>
  <si>
    <t>TVPX Aircraft Solutions Inc Trustee:  00007180</t>
  </si>
  <si>
    <t>TVPX Aircraft Solutions Inc Trustee</t>
  </si>
  <si>
    <t>00007180</t>
  </si>
  <si>
    <t>00027897</t>
  </si>
  <si>
    <t>Miami Air International Inc:  00004733</t>
  </si>
  <si>
    <t>Miami Air International Inc</t>
  </si>
  <si>
    <t>00004733</t>
  </si>
  <si>
    <t>Sunrider International:  00024014</t>
  </si>
  <si>
    <t>Sunrider International</t>
  </si>
  <si>
    <t>00024014</t>
  </si>
  <si>
    <t>Jetex Flight Support:  00029937</t>
  </si>
  <si>
    <t>Jetex Flight Support</t>
  </si>
  <si>
    <t>00029937</t>
  </si>
  <si>
    <t>Ojets Pte Ltd:  00029829</t>
  </si>
  <si>
    <t>Ojets Pte Ltd</t>
  </si>
  <si>
    <t>00029829</t>
  </si>
  <si>
    <t>LATAM Cargo:  00029830</t>
  </si>
  <si>
    <t>LATAM Cargo</t>
  </si>
  <si>
    <t>00029830</t>
  </si>
  <si>
    <t>Frontier Flying Service Inc:  00006495</t>
  </si>
  <si>
    <t>Frontier Flying Service Inc</t>
  </si>
  <si>
    <t>00006495</t>
  </si>
  <si>
    <t>Enplaned</t>
  </si>
  <si>
    <t>Crew</t>
  </si>
  <si>
    <t>Deplaned</t>
  </si>
  <si>
    <t>In Transit</t>
  </si>
  <si>
    <t>Fuel</t>
  </si>
  <si>
    <t>ASIG</t>
  </si>
  <si>
    <t>Wide Body up to 4 hours</t>
  </si>
  <si>
    <t>Narrow Body up to 4 hours</t>
  </si>
  <si>
    <t>Signatory</t>
  </si>
  <si>
    <t>Month Date</t>
  </si>
  <si>
    <t>Month Name</t>
  </si>
  <si>
    <t>Airport Name</t>
  </si>
  <si>
    <t>Ted Stevens Anchorage International Airport</t>
  </si>
  <si>
    <t>OTHER</t>
  </si>
  <si>
    <t>Label</t>
  </si>
  <si>
    <t>Month Activity Occurred</t>
  </si>
  <si>
    <t>Address</t>
  </si>
  <si>
    <t>Certified Activity Report Email Form</t>
  </si>
  <si>
    <t>Same email must be used to submit report</t>
  </si>
  <si>
    <t>I hereby certify that this information is true and correct to the best of my knowledge.</t>
  </si>
  <si>
    <t>Company Name &amp; Number</t>
  </si>
  <si>
    <t>as of email date</t>
  </si>
  <si>
    <t>Instructions</t>
  </si>
  <si>
    <t>Due Date</t>
  </si>
  <si>
    <t>Email</t>
  </si>
  <si>
    <t xml:space="preserve"> PO Box 196960
 Anchorage, AK 99519-6960
 Accounting  (907)266-2414
 dot.aia.finance@alaska.gov</t>
  </si>
  <si>
    <t>6450 Airport Way, Suite 1
Fairbanks,  AK 99709
Accounting:  (907)474-2574 dot.fai.accounting@alaska.gov</t>
  </si>
  <si>
    <t>Alaska International Airport System</t>
  </si>
  <si>
    <t>State of Alaska</t>
  </si>
  <si>
    <t>Department of Transportation and Public Facilities</t>
  </si>
  <si>
    <t>Tesoro</t>
  </si>
  <si>
    <t>Alaska Aerofuel</t>
  </si>
  <si>
    <t>World Fuel Services</t>
  </si>
  <si>
    <t>EvertsAir Fuel</t>
  </si>
  <si>
    <t>International Aviation Service</t>
  </si>
  <si>
    <t>Inlet Petroleum Company</t>
  </si>
  <si>
    <t>Petro Star</t>
  </si>
  <si>
    <t>AEG</t>
  </si>
  <si>
    <t>Global Fuel</t>
  </si>
  <si>
    <t>Crowley Maritime</t>
  </si>
  <si>
    <t>Anchorage International Airport</t>
  </si>
  <si>
    <t>ShortName</t>
  </si>
  <si>
    <t>IATA</t>
  </si>
  <si>
    <t>Non Revenue</t>
  </si>
  <si>
    <t>Estimated Amount Due</t>
  </si>
  <si>
    <t>Name</t>
  </si>
  <si>
    <t>Aircraft Parking</t>
  </si>
  <si>
    <t>Gate_WB</t>
  </si>
  <si>
    <t>Gate_NB</t>
  </si>
  <si>
    <t>Gate_Regional</t>
  </si>
  <si>
    <t>Gate_Commuter</t>
  </si>
  <si>
    <t>Parking_WB_upto4hrs</t>
  </si>
  <si>
    <t>Parking_WB_morethan4hrs</t>
  </si>
  <si>
    <t>Parking_NB_upto4hrs</t>
  </si>
  <si>
    <t>Parking_NB_morethan4hrs</t>
  </si>
  <si>
    <t>Landing_Fee</t>
  </si>
  <si>
    <t>PBB</t>
  </si>
  <si>
    <t>CUPP</t>
  </si>
  <si>
    <t>Common Use</t>
  </si>
  <si>
    <t>CommonUse</t>
  </si>
  <si>
    <t>FIS_Aircraft</t>
  </si>
  <si>
    <t>FIS_Pax</t>
  </si>
  <si>
    <t>CMGTW_No_Fee_lbs</t>
  </si>
  <si>
    <t>Rate</t>
  </si>
  <si>
    <t>Selected_Signatory_or_NonSignatory</t>
  </si>
  <si>
    <t>Selected_Campus</t>
  </si>
  <si>
    <t>Non-Transfer</t>
  </si>
  <si>
    <t>Transit</t>
  </si>
  <si>
    <t>Subtotal</t>
  </si>
  <si>
    <t>Cargo Weight (in US pounds)</t>
  </si>
  <si>
    <t>Gate Use</t>
  </si>
  <si>
    <t>Passenger Statistics</t>
  </si>
  <si>
    <t>Passenger Use Fees</t>
  </si>
  <si>
    <t>Deplaned Mail</t>
  </si>
  <si>
    <t>Enplaned Mail</t>
  </si>
  <si>
    <t>Deplaned Freight Subtotal</t>
  </si>
  <si>
    <t>Enplaned Freight Subtotal</t>
  </si>
  <si>
    <t>Aircraft</t>
  </si>
  <si>
    <t>CUPPs Fee</t>
  </si>
  <si>
    <t>Count of enplanements using the CUPPs equipment</t>
  </si>
  <si>
    <t>Freight</t>
  </si>
  <si>
    <t>Mail</t>
  </si>
  <si>
    <t>Total Mail</t>
  </si>
  <si>
    <t>Passenger Boarding Bridge Fee per turn</t>
  </si>
  <si>
    <t>Fuel Flowage</t>
  </si>
  <si>
    <t>Fuel_Flowage</t>
  </si>
  <si>
    <t>Ticket_Counter</t>
  </si>
  <si>
    <t>GRAND TOTAL</t>
  </si>
  <si>
    <t>VARIABLES</t>
  </si>
  <si>
    <r>
      <t xml:space="preserve">Calculated on </t>
    </r>
    <r>
      <rPr>
        <b/>
        <i/>
        <sz val="10"/>
        <color theme="3" tint="-0.499984740745262"/>
        <rFont val="Arial"/>
        <family val="2"/>
      </rPr>
      <t>Activity Entry</t>
    </r>
    <r>
      <rPr>
        <i/>
        <sz val="10"/>
        <color theme="3" tint="-0.499984740745262"/>
        <rFont val="Arial"/>
        <family val="2"/>
      </rPr>
      <t xml:space="preserve"> worksheet/tab.  Actual invoice amount may vary.</t>
    </r>
  </si>
  <si>
    <t>AC50</t>
  </si>
  <si>
    <t>Aero Commander 500</t>
  </si>
  <si>
    <t>AC56</t>
  </si>
  <si>
    <t>Aero Commander 560</t>
  </si>
  <si>
    <t>AC6L</t>
  </si>
  <si>
    <t>Aero Commander 680FL</t>
  </si>
  <si>
    <t>AC68</t>
  </si>
  <si>
    <t>Aero Commander 680FP</t>
  </si>
  <si>
    <t>AR11</t>
  </si>
  <si>
    <t>Aeronca 11 Chief</t>
  </si>
  <si>
    <t>CH7A</t>
  </si>
  <si>
    <t>Aeronca 7AC</t>
  </si>
  <si>
    <t>AT3T</t>
  </si>
  <si>
    <t>Air Tractor AT-402</t>
  </si>
  <si>
    <t>AT5T</t>
  </si>
  <si>
    <t>Air Tractor AT-503</t>
  </si>
  <si>
    <t>AT8T</t>
  </si>
  <si>
    <t>Air Tractor AT-802</t>
  </si>
  <si>
    <t>A359</t>
  </si>
  <si>
    <t>Airbus 350-900</t>
  </si>
  <si>
    <t>BCS1</t>
  </si>
  <si>
    <t>Airbus A220-100</t>
  </si>
  <si>
    <t>BCS3</t>
  </si>
  <si>
    <t>Airbus A220-300</t>
  </si>
  <si>
    <t>A306</t>
  </si>
  <si>
    <t>Airbus A300 B4-600</t>
  </si>
  <si>
    <t>A30B</t>
  </si>
  <si>
    <t>Airbus A300-B2</t>
  </si>
  <si>
    <t>A310</t>
  </si>
  <si>
    <t>A318</t>
  </si>
  <si>
    <t>Airbus A318</t>
  </si>
  <si>
    <t>A319</t>
  </si>
  <si>
    <t>A19N</t>
  </si>
  <si>
    <t>Airbus A319 Neo</t>
  </si>
  <si>
    <t>A320</t>
  </si>
  <si>
    <t>A20N</t>
  </si>
  <si>
    <t>Airbus A320 Neo</t>
  </si>
  <si>
    <t>A321</t>
  </si>
  <si>
    <t>A21N</t>
  </si>
  <si>
    <t>Airbus A321 Neo</t>
  </si>
  <si>
    <t>A332</t>
  </si>
  <si>
    <t>Airbus A330-200</t>
  </si>
  <si>
    <t>A333</t>
  </si>
  <si>
    <t>A337</t>
  </si>
  <si>
    <t>Airbus A330-700 - Beluga XL</t>
  </si>
  <si>
    <t>A338</t>
  </si>
  <si>
    <t>Airbus A330-800</t>
  </si>
  <si>
    <t>A339</t>
  </si>
  <si>
    <t>Airbus A330-900</t>
  </si>
  <si>
    <t>A342</t>
  </si>
  <si>
    <t>A343</t>
  </si>
  <si>
    <t>A345</t>
  </si>
  <si>
    <t>Airbus A340-500</t>
  </si>
  <si>
    <t>A346</t>
  </si>
  <si>
    <t>Airbus A340-600</t>
  </si>
  <si>
    <t>A35K</t>
  </si>
  <si>
    <t>Airbus A350-1000 XWB</t>
  </si>
  <si>
    <t>A350-800</t>
  </si>
  <si>
    <t>A388</t>
  </si>
  <si>
    <t>A380-900</t>
  </si>
  <si>
    <t>Airbus A380-900</t>
  </si>
  <si>
    <t>A400</t>
  </si>
  <si>
    <t>Airbus A400M Atlas</t>
  </si>
  <si>
    <t>B36T</t>
  </si>
  <si>
    <t>Allison 36 Turbine Bonanza</t>
  </si>
  <si>
    <t>AN12</t>
  </si>
  <si>
    <t>A124</t>
  </si>
  <si>
    <t>Antonov AN-124 Ruslan</t>
  </si>
  <si>
    <t>AN72</t>
  </si>
  <si>
    <t>Antonov AN-74-100/200</t>
  </si>
  <si>
    <t>AT6T</t>
  </si>
  <si>
    <t>AT-602 Air Tractor</t>
  </si>
  <si>
    <t>AT43</t>
  </si>
  <si>
    <t>ATR 42-300/320</t>
  </si>
  <si>
    <t>AT45</t>
  </si>
  <si>
    <t>ATR 42-500</t>
  </si>
  <si>
    <t>AT46</t>
  </si>
  <si>
    <t>ATR 42-600</t>
  </si>
  <si>
    <t>AT73</t>
  </si>
  <si>
    <t>ATR 72-211/212</t>
  </si>
  <si>
    <t>AT76</t>
  </si>
  <si>
    <t>ATR 72-600/212A</t>
  </si>
  <si>
    <t>AT44</t>
  </si>
  <si>
    <t>ATR-42-400</t>
  </si>
  <si>
    <t>AT72</t>
  </si>
  <si>
    <t>ATR-72-201/202</t>
  </si>
  <si>
    <t>AT75</t>
  </si>
  <si>
    <t>ATR-72-500</t>
  </si>
  <si>
    <t>HUSK</t>
  </si>
  <si>
    <t xml:space="preserve">AVIAT Huskey </t>
  </si>
  <si>
    <t>RJ1H</t>
  </si>
  <si>
    <t>Avro RJ-100 Avroliner</t>
  </si>
  <si>
    <t>RJ85</t>
  </si>
  <si>
    <t>Avro RJ-85 Avroliner</t>
  </si>
  <si>
    <t>BA11</t>
  </si>
  <si>
    <t>BAC 111 One-Eleven</t>
  </si>
  <si>
    <t>B462</t>
  </si>
  <si>
    <t>BAe 146 -200</t>
  </si>
  <si>
    <t>B461</t>
  </si>
  <si>
    <t>BAe 146-100</t>
  </si>
  <si>
    <t>JS31</t>
  </si>
  <si>
    <t>BAe 3100 Jetstream 31</t>
  </si>
  <si>
    <t>JS41</t>
  </si>
  <si>
    <t>BAe Jetstream 41</t>
  </si>
  <si>
    <t>JS32</t>
  </si>
  <si>
    <t>BAe Jetstream super 31</t>
  </si>
  <si>
    <t>HAWK</t>
  </si>
  <si>
    <t>BAe T-45 Goshawk</t>
  </si>
  <si>
    <t>H25C</t>
  </si>
  <si>
    <t>BAe/Raytheon HS 125-1000</t>
  </si>
  <si>
    <t>DC3T</t>
  </si>
  <si>
    <t>Basler, BT-67 Turbo 67 </t>
  </si>
  <si>
    <t>BE18</t>
  </si>
  <si>
    <t>Beech 18</t>
  </si>
  <si>
    <t>B18T</t>
  </si>
  <si>
    <t>Beech 18 (Turbo)</t>
  </si>
  <si>
    <t>B190</t>
  </si>
  <si>
    <t>Beech 1900/C-12J</t>
  </si>
  <si>
    <t>BE20</t>
  </si>
  <si>
    <t>Beech 200 Super King</t>
  </si>
  <si>
    <t>BE23</t>
  </si>
  <si>
    <t>Beech 23 Sundowner</t>
  </si>
  <si>
    <t>BE24</t>
  </si>
  <si>
    <t>Beech 24 Sierra</t>
  </si>
  <si>
    <t>BT36</t>
  </si>
  <si>
    <t>Beech 36 Bonanza</t>
  </si>
  <si>
    <t>BE58</t>
  </si>
  <si>
    <t>Beech 58 Baron</t>
  </si>
  <si>
    <t>BE60</t>
  </si>
  <si>
    <t>Beech 60 Duke</t>
  </si>
  <si>
    <t>BE65</t>
  </si>
  <si>
    <t>Beech 65 Queen Air</t>
  </si>
  <si>
    <t>BE70</t>
  </si>
  <si>
    <t>Beech 70 Queen Air</t>
  </si>
  <si>
    <t>BE76</t>
  </si>
  <si>
    <t>Beech 76 Duchess</t>
  </si>
  <si>
    <t>BE77</t>
  </si>
  <si>
    <t>Beech 77 Skipper</t>
  </si>
  <si>
    <t>BE99</t>
  </si>
  <si>
    <t>Beech Airliner 99</t>
  </si>
  <si>
    <t>BE19</t>
  </si>
  <si>
    <t>Beech B19 Musketeer</t>
  </si>
  <si>
    <t>BE55</t>
  </si>
  <si>
    <t>Beech Baron 55</t>
  </si>
  <si>
    <t>BE80</t>
  </si>
  <si>
    <t>Beech BE-80 Queen Air</t>
  </si>
  <si>
    <t>BE33</t>
  </si>
  <si>
    <t>Beech Bonanza 33</t>
  </si>
  <si>
    <t>BE35</t>
  </si>
  <si>
    <t>Beech Bonanza 35</t>
  </si>
  <si>
    <t>BE36</t>
  </si>
  <si>
    <t>Beech Bonanza 36</t>
  </si>
  <si>
    <t>BE9T</t>
  </si>
  <si>
    <t>Beech F90 King Air</t>
  </si>
  <si>
    <t>BE10</t>
  </si>
  <si>
    <t>Beech King Air 100</t>
  </si>
  <si>
    <t>BE9L</t>
  </si>
  <si>
    <t>Beech King Air 90</t>
  </si>
  <si>
    <t>B350</t>
  </si>
  <si>
    <t>Beech Super King Air 350</t>
  </si>
  <si>
    <t>T34P</t>
  </si>
  <si>
    <t>Beech T-34/45 Mentor</t>
  </si>
  <si>
    <t>1900C</t>
  </si>
  <si>
    <t>BE50</t>
  </si>
  <si>
    <t>Beechcraft 50 Twin Bonanza</t>
  </si>
  <si>
    <t>BE95</t>
  </si>
  <si>
    <t>Beechcraft 95 Travel Air</t>
  </si>
  <si>
    <t>A-36Bonanza</t>
  </si>
  <si>
    <t>C-90</t>
  </si>
  <si>
    <t>V22</t>
  </si>
  <si>
    <t>Bell V-22 Osprey</t>
  </si>
  <si>
    <t>CH7B</t>
  </si>
  <si>
    <t>Bellanca 7GCBC Citabria</t>
  </si>
  <si>
    <t>BL8</t>
  </si>
  <si>
    <t>Bellanca 8 Scout</t>
  </si>
  <si>
    <t>BL17</t>
  </si>
  <si>
    <t>Bellanca Viking</t>
  </si>
  <si>
    <t>DC10</t>
  </si>
  <si>
    <t>Boeing (Douglas) DC 10-10/30/40</t>
  </si>
  <si>
    <t>MD11</t>
  </si>
  <si>
    <t>Boeing (Douglas) MD 11</t>
  </si>
  <si>
    <t>MD81</t>
  </si>
  <si>
    <t>Boeing (Douglas) MD 81</t>
  </si>
  <si>
    <t>MD82</t>
  </si>
  <si>
    <t>Boeing (Douglas) MD 82</t>
  </si>
  <si>
    <t>MD83</t>
  </si>
  <si>
    <t>Boeing (Douglas) MD 83</t>
  </si>
  <si>
    <t>MD87</t>
  </si>
  <si>
    <t>Boeing (Douglas) MD 87</t>
  </si>
  <si>
    <t>MD88</t>
  </si>
  <si>
    <t>Boeing (Douglas) MD 88</t>
  </si>
  <si>
    <t>MD90</t>
  </si>
  <si>
    <t>Boeing (Douglas) MD 90</t>
  </si>
  <si>
    <t>B703</t>
  </si>
  <si>
    <t>Boeing 707-300</t>
  </si>
  <si>
    <t>B712</t>
  </si>
  <si>
    <t>Boeing 717-200</t>
  </si>
  <si>
    <t>B721</t>
  </si>
  <si>
    <t>Boeing 727-100 (C-22)</t>
  </si>
  <si>
    <t>R721</t>
  </si>
  <si>
    <t>Boeing 727-100RE Super 27</t>
  </si>
  <si>
    <t>B722</t>
  </si>
  <si>
    <t>Boeing 727-200</t>
  </si>
  <si>
    <t>R722</t>
  </si>
  <si>
    <t>Boeing 727-200RE Super 27</t>
  </si>
  <si>
    <t>B37M</t>
  </si>
  <si>
    <t>Boeing 737 MAX 7</t>
  </si>
  <si>
    <t>B38M</t>
  </si>
  <si>
    <t>Boeing 737 MAX 8</t>
  </si>
  <si>
    <t>B39M</t>
  </si>
  <si>
    <t>Boeing 737 MAX 9</t>
  </si>
  <si>
    <t>B732</t>
  </si>
  <si>
    <t>Boeing 737-200/VC96</t>
  </si>
  <si>
    <t>B733</t>
  </si>
  <si>
    <t>Boeing 737-300</t>
  </si>
  <si>
    <t>B734</t>
  </si>
  <si>
    <t>Boeing 737-400</t>
  </si>
  <si>
    <t>B735</t>
  </si>
  <si>
    <t>Boeing 737-500</t>
  </si>
  <si>
    <t>B736</t>
  </si>
  <si>
    <t>Boeing 737-600</t>
  </si>
  <si>
    <t>B737</t>
  </si>
  <si>
    <t>Boeing 737-700</t>
  </si>
  <si>
    <t>B738</t>
  </si>
  <si>
    <t>Boeing 737-800</t>
  </si>
  <si>
    <t>B739</t>
  </si>
  <si>
    <t>Boeing 737-900</t>
  </si>
  <si>
    <t>B741</t>
  </si>
  <si>
    <t>Boeing 747-100</t>
  </si>
  <si>
    <t>B742</t>
  </si>
  <si>
    <t>Boeing 747-200</t>
  </si>
  <si>
    <t>B743</t>
  </si>
  <si>
    <t>Boeing 747-300</t>
  </si>
  <si>
    <t>B744</t>
  </si>
  <si>
    <t>Boeing 747-400</t>
  </si>
  <si>
    <t>B748</t>
  </si>
  <si>
    <t>Boeing 747-8</t>
  </si>
  <si>
    <t>B752</t>
  </si>
  <si>
    <t>Boeing 757-200</t>
  </si>
  <si>
    <t>B753</t>
  </si>
  <si>
    <t>Boeing 757-300</t>
  </si>
  <si>
    <t>B762</t>
  </si>
  <si>
    <t>Boeing 767-200</t>
  </si>
  <si>
    <t>B763</t>
  </si>
  <si>
    <t>Boeing 767-300</t>
  </si>
  <si>
    <t>B764</t>
  </si>
  <si>
    <t>Boeing 767-400</t>
  </si>
  <si>
    <t>B772</t>
  </si>
  <si>
    <t>Boeing 777-200</t>
  </si>
  <si>
    <t>B77L</t>
  </si>
  <si>
    <t>Boeing 777-200LRF/LR</t>
  </si>
  <si>
    <t>B773</t>
  </si>
  <si>
    <t>Boeing 777-300</t>
  </si>
  <si>
    <t>B77W</t>
  </si>
  <si>
    <t>Boeing 777-300ER</t>
  </si>
  <si>
    <t>B778</t>
  </si>
  <si>
    <t xml:space="preserve">Boeing 777-8 </t>
  </si>
  <si>
    <t>B779</t>
  </si>
  <si>
    <t>Boeing 777-9</t>
  </si>
  <si>
    <t>B78X</t>
  </si>
  <si>
    <t>Boeing 787-10 Dreamliner</t>
  </si>
  <si>
    <t>B788</t>
  </si>
  <si>
    <t>Boeing 787-8 BBJ/Dreamliner</t>
  </si>
  <si>
    <t>B789</t>
  </si>
  <si>
    <t>Boeing 787-9 Dreamliner</t>
  </si>
  <si>
    <t>B52</t>
  </si>
  <si>
    <t>Boeing B-52 Stratofortress</t>
  </si>
  <si>
    <t>B-737-700ER</t>
  </si>
  <si>
    <t>B-767-200ER</t>
  </si>
  <si>
    <t>B-777F</t>
  </si>
  <si>
    <t>F15</t>
  </si>
  <si>
    <t>Boeing F-15 Eagle</t>
  </si>
  <si>
    <t>C17</t>
  </si>
  <si>
    <t>Boeing Globemaster 3</t>
  </si>
  <si>
    <t>K35R</t>
  </si>
  <si>
    <t>Boeing KC-135 Stratotanker</t>
  </si>
  <si>
    <t>P8</t>
  </si>
  <si>
    <t>Boeing P-8 Poseidon</t>
  </si>
  <si>
    <t>CL30</t>
  </si>
  <si>
    <t>Bombardier (Canadair) Challenger 300</t>
  </si>
  <si>
    <t>GL5T</t>
  </si>
  <si>
    <t>Bombardier BD-700 Global 5000</t>
  </si>
  <si>
    <t>GL7T</t>
  </si>
  <si>
    <t>Bombardier BD-700 Global 7500</t>
  </si>
  <si>
    <t>GLEX</t>
  </si>
  <si>
    <t>Bombardier BD-700 Global Express</t>
  </si>
  <si>
    <t>CL35</t>
  </si>
  <si>
    <t>Bombardier Challenger 350</t>
  </si>
  <si>
    <t>LJ23</t>
  </si>
  <si>
    <t>Bombardier Learjet 23</t>
  </si>
  <si>
    <t>LJ24</t>
  </si>
  <si>
    <t>Bombardier Learjet 24</t>
  </si>
  <si>
    <t>LJ25</t>
  </si>
  <si>
    <t>Bombardier Learjet 25</t>
  </si>
  <si>
    <t>LJ31</t>
  </si>
  <si>
    <t>Bombardier Learjet 31</t>
  </si>
  <si>
    <t>LJ35</t>
  </si>
  <si>
    <t>Bombardier Learjet 35/36</t>
  </si>
  <si>
    <t>LJ45</t>
  </si>
  <si>
    <t>Bombardier Learjet 45</t>
  </si>
  <si>
    <t>LJ55</t>
  </si>
  <si>
    <t>Bombardier Learjet 55</t>
  </si>
  <si>
    <t>LJ60</t>
  </si>
  <si>
    <t>Bombardier Learjet 60</t>
  </si>
  <si>
    <t>C30J</t>
  </si>
  <si>
    <t>C-130J Super Hercules ; Lockheed</t>
  </si>
  <si>
    <t>CL41</t>
  </si>
  <si>
    <t>Canadair 41 Tutor</t>
  </si>
  <si>
    <t>CL60</t>
  </si>
  <si>
    <t>Canadair Challenger 600/601/604</t>
  </si>
  <si>
    <t>CRJ1</t>
  </si>
  <si>
    <t>Canadair CRJ-100</t>
  </si>
  <si>
    <t>CRJ2</t>
  </si>
  <si>
    <t>Canadair CRJ-200</t>
  </si>
  <si>
    <t>CRJ7</t>
  </si>
  <si>
    <t>Canadair CRJ-700</t>
  </si>
  <si>
    <t>CRJ9</t>
  </si>
  <si>
    <t>Canadair CRJ-900</t>
  </si>
  <si>
    <t>C212</t>
  </si>
  <si>
    <t>CASA Aviocar</t>
  </si>
  <si>
    <t>CN35</t>
  </si>
  <si>
    <t>CASA CN-235</t>
  </si>
  <si>
    <t>C120</t>
  </si>
  <si>
    <t>Cessna 120</t>
  </si>
  <si>
    <t>C140</t>
  </si>
  <si>
    <t>Cessna 140</t>
  </si>
  <si>
    <t>C150</t>
  </si>
  <si>
    <t>Cessna 150</t>
  </si>
  <si>
    <t>C152</t>
  </si>
  <si>
    <t>Cessna 152</t>
  </si>
  <si>
    <t>C162</t>
  </si>
  <si>
    <t>Cessna 162 Skycatcher</t>
  </si>
  <si>
    <t>C170</t>
  </si>
  <si>
    <t>Cessna 170</t>
  </si>
  <si>
    <t>C72R</t>
  </si>
  <si>
    <t>Cessna 172RG Cutlass RG</t>
  </si>
  <si>
    <t>C175</t>
  </si>
  <si>
    <t>Cessna 175</t>
  </si>
  <si>
    <t>C177</t>
  </si>
  <si>
    <t>Cessna 177 Cardinal</t>
  </si>
  <si>
    <t>C77R</t>
  </si>
  <si>
    <t>Cessna 177 Cardinal RG</t>
  </si>
  <si>
    <t>C180</t>
  </si>
  <si>
    <t>Cessna 180 Skywagon</t>
  </si>
  <si>
    <t>C185</t>
  </si>
  <si>
    <t>Cessna 185 Skywagon</t>
  </si>
  <si>
    <t>C188</t>
  </si>
  <si>
    <t>Cessna 188</t>
  </si>
  <si>
    <t>C195</t>
  </si>
  <si>
    <t>Cessna 195</t>
  </si>
  <si>
    <t>C501</t>
  </si>
  <si>
    <t>Cessna 1SP</t>
  </si>
  <si>
    <t>C206</t>
  </si>
  <si>
    <t>Cessna 206 Stationair</t>
  </si>
  <si>
    <t>C207</t>
  </si>
  <si>
    <t>Cessna 207 Stationair 7</t>
  </si>
  <si>
    <t>C208</t>
  </si>
  <si>
    <t>Cessna 208 Caravan 1</t>
  </si>
  <si>
    <t>C210</t>
  </si>
  <si>
    <t>Cessna 210 Centurion</t>
  </si>
  <si>
    <t>C303</t>
  </si>
  <si>
    <t>Cessna 303 Crusader</t>
  </si>
  <si>
    <t>C310</t>
  </si>
  <si>
    <t>Cessna 310</t>
  </si>
  <si>
    <t>C320</t>
  </si>
  <si>
    <t>Cessna 320 Skyknight</t>
  </si>
  <si>
    <t>C335</t>
  </si>
  <si>
    <t>Cessna 335</t>
  </si>
  <si>
    <t>C340</t>
  </si>
  <si>
    <t>Cessna 340</t>
  </si>
  <si>
    <t>C402</t>
  </si>
  <si>
    <t>Cessna 401/402</t>
  </si>
  <si>
    <t>C404</t>
  </si>
  <si>
    <t>Cessna 404 Titan</t>
  </si>
  <si>
    <t>C425</t>
  </si>
  <si>
    <t>Cessna 425 Corsair</t>
  </si>
  <si>
    <t>C500</t>
  </si>
  <si>
    <t>Cessna 500/Citation I</t>
  </si>
  <si>
    <t>C526</t>
  </si>
  <si>
    <t>Cessna 526 CitationJet</t>
  </si>
  <si>
    <t>C414</t>
  </si>
  <si>
    <t>Cessna Chancellor 414</t>
  </si>
  <si>
    <t>C55B</t>
  </si>
  <si>
    <t>Cessna Citation Bravo</t>
  </si>
  <si>
    <t>C25A</t>
  </si>
  <si>
    <t>Cessna Citation CJ2</t>
  </si>
  <si>
    <t>C25B</t>
  </si>
  <si>
    <t>Cessna Citation CJ3</t>
  </si>
  <si>
    <t>C25C</t>
  </si>
  <si>
    <t>Cessna Citation CJ4</t>
  </si>
  <si>
    <t>C550</t>
  </si>
  <si>
    <t>Cessna Citation II/Bravo</t>
  </si>
  <si>
    <t>C551</t>
  </si>
  <si>
    <t>Cessna Citation II/SP</t>
  </si>
  <si>
    <t>C68A</t>
  </si>
  <si>
    <t>Cessna Citation Latitude</t>
  </si>
  <si>
    <t>C700</t>
  </si>
  <si>
    <t>Cessna Citation Longitude</t>
  </si>
  <si>
    <t>C25M</t>
  </si>
  <si>
    <t>Cessna Citation M2</t>
  </si>
  <si>
    <t>C510</t>
  </si>
  <si>
    <t>Cessna Citation Mustang</t>
  </si>
  <si>
    <t>C680</t>
  </si>
  <si>
    <t>Cessna Citation Sovereign</t>
  </si>
  <si>
    <t>C560</t>
  </si>
  <si>
    <t>Cessna Citation V/Ultra/Encore</t>
  </si>
  <si>
    <t>C750</t>
  </si>
  <si>
    <t>Cessna Citation X</t>
  </si>
  <si>
    <t>C525</t>
  </si>
  <si>
    <t>Cessna CitationJet/CJ1</t>
  </si>
  <si>
    <t>C441</t>
  </si>
  <si>
    <t>Cessna Conquest</t>
  </si>
  <si>
    <t>C56X</t>
  </si>
  <si>
    <t>Cessna Excel/XLS</t>
  </si>
  <si>
    <t>C421</t>
  </si>
  <si>
    <t>Cessna Golden Eagle 421</t>
  </si>
  <si>
    <t>C650</t>
  </si>
  <si>
    <t>Cessna III/VI/VII</t>
  </si>
  <si>
    <t>C172</t>
  </si>
  <si>
    <t>Cessna Skyhawk 172/Cutlass</t>
  </si>
  <si>
    <t>C182</t>
  </si>
  <si>
    <t>Cessna Skylane 182</t>
  </si>
  <si>
    <t>C82R</t>
  </si>
  <si>
    <t>Cessna Skylane RG</t>
  </si>
  <si>
    <t>T210</t>
  </si>
  <si>
    <t>Cessna T210 Turbo Centurion</t>
  </si>
  <si>
    <t>C240</t>
  </si>
  <si>
    <t>Cessna TTx Model T240</t>
  </si>
  <si>
    <t>P28R</t>
  </si>
  <si>
    <t>Cherokee Arrow</t>
  </si>
  <si>
    <t>SR22</t>
  </si>
  <si>
    <t>Cirrus SR 22</t>
  </si>
  <si>
    <t>SR20</t>
  </si>
  <si>
    <t>Cirrus SR-20</t>
  </si>
  <si>
    <t>S22T</t>
  </si>
  <si>
    <t>Cirrus SR-22 Turbo</t>
  </si>
  <si>
    <t>SF50</t>
  </si>
  <si>
    <t>Cirrus Vision SF50</t>
  </si>
  <si>
    <t>CVLP</t>
  </si>
  <si>
    <t>Convair CV-440 Metropolitan</t>
  </si>
  <si>
    <t>CVLT</t>
  </si>
  <si>
    <t>Convair CV-580/600/640, C-131H</t>
  </si>
  <si>
    <t>C-46</t>
  </si>
  <si>
    <t>CRUZ</t>
  </si>
  <si>
    <t>CZAW SportCruiser</t>
  </si>
  <si>
    <t>F2TH</t>
  </si>
  <si>
    <t>FA7X</t>
  </si>
  <si>
    <t>Dassault Falcon 7X</t>
  </si>
  <si>
    <t>FA8X</t>
  </si>
  <si>
    <t>Dassault Falcon 8X</t>
  </si>
  <si>
    <t>F900</t>
  </si>
  <si>
    <t>Dassault Falcon 900</t>
  </si>
  <si>
    <t>FA10</t>
  </si>
  <si>
    <t>Dassault Falcon/Mystère 10</t>
  </si>
  <si>
    <t>FA20</t>
  </si>
  <si>
    <t>Dassault Falcon/Mystère 20</t>
  </si>
  <si>
    <t>FA50</t>
  </si>
  <si>
    <t>Dassault Falcon/Mystère 50</t>
  </si>
  <si>
    <t>DHC2</t>
  </si>
  <si>
    <t>DeHavilland Canada 2 Mk1 Beaver</t>
  </si>
  <si>
    <t>DH8D</t>
  </si>
  <si>
    <t>DeHavilland Canada 8/DHC8-400</t>
  </si>
  <si>
    <t>DH8C</t>
  </si>
  <si>
    <t>DeHavilland Canada Dash 8/DHC8-300</t>
  </si>
  <si>
    <t>DHC7</t>
  </si>
  <si>
    <t>DeHavilland Canada DHC-7</t>
  </si>
  <si>
    <t>DH8A</t>
  </si>
  <si>
    <t>DeHavilland Canada DHC8-100</t>
  </si>
  <si>
    <t>DH8B</t>
  </si>
  <si>
    <t>DeHavilland Canada DHC8-200</t>
  </si>
  <si>
    <t>DHC6</t>
  </si>
  <si>
    <t>DeHavilland Canada Twin Otter</t>
  </si>
  <si>
    <t>DV20</t>
  </si>
  <si>
    <t>Diamond 20 Katana</t>
  </si>
  <si>
    <t>DA40</t>
  </si>
  <si>
    <t>Diamond Star DA40</t>
  </si>
  <si>
    <t>DA42</t>
  </si>
  <si>
    <t>Diamond Twin Star</t>
  </si>
  <si>
    <t>D328</t>
  </si>
  <si>
    <t>Dornier 328 Series</t>
  </si>
  <si>
    <t>DC3</t>
  </si>
  <si>
    <t>Douglas DC 3</t>
  </si>
  <si>
    <t>DC6</t>
  </si>
  <si>
    <t>Douglas DC 6</t>
  </si>
  <si>
    <t>DC91</t>
  </si>
  <si>
    <t>Douglas DC 9-10</t>
  </si>
  <si>
    <t>DC93</t>
  </si>
  <si>
    <t>Douglas DC 9-30</t>
  </si>
  <si>
    <t>DC95</t>
  </si>
  <si>
    <t>Douglas DC 9-50</t>
  </si>
  <si>
    <t>DC-4</t>
  </si>
  <si>
    <t>DC87</t>
  </si>
  <si>
    <t>Douglas DC-8-70</t>
  </si>
  <si>
    <t>DC3S</t>
  </si>
  <si>
    <t>Douglas Super DC-3</t>
  </si>
  <si>
    <t>EA50</t>
  </si>
  <si>
    <t>Eclipse 500</t>
  </si>
  <si>
    <t>E35L</t>
  </si>
  <si>
    <t>Embraer 135BJ Legacy 600</t>
  </si>
  <si>
    <t>E170</t>
  </si>
  <si>
    <t>Embraer 170</t>
  </si>
  <si>
    <t>E75L</t>
  </si>
  <si>
    <t>Embraer 175 long wing</t>
  </si>
  <si>
    <t>E75S</t>
  </si>
  <si>
    <t>Embraer 175 short wing</t>
  </si>
  <si>
    <t>E190</t>
  </si>
  <si>
    <t>Embraer 190</t>
  </si>
  <si>
    <t>E290</t>
  </si>
  <si>
    <t>Embraer 190-E2</t>
  </si>
  <si>
    <t>E195</t>
  </si>
  <si>
    <t>Embraer 195</t>
  </si>
  <si>
    <t>E295</t>
  </si>
  <si>
    <t>Embraer 195-E2</t>
  </si>
  <si>
    <t>E50P</t>
  </si>
  <si>
    <t>Embraer 500 Phenom 100</t>
  </si>
  <si>
    <t>E120</t>
  </si>
  <si>
    <t>Embraer Brasilia EMB 120</t>
  </si>
  <si>
    <t>E110</t>
  </si>
  <si>
    <t>Embraer EMB110 Bandeirante</t>
  </si>
  <si>
    <t>E545</t>
  </si>
  <si>
    <t>Embraer EMB-545 Legacy 450</t>
  </si>
  <si>
    <t>E135</t>
  </si>
  <si>
    <t>Embraer ERJ 135/140/Legacy</t>
  </si>
  <si>
    <t>E45X</t>
  </si>
  <si>
    <t>Embraer ERJ 145 XR</t>
  </si>
  <si>
    <t>E145</t>
  </si>
  <si>
    <t>Embraer ERJ-145</t>
  </si>
  <si>
    <t>E55P</t>
  </si>
  <si>
    <t>Embraer Phenom 300</t>
  </si>
  <si>
    <t>ERCO</t>
  </si>
  <si>
    <t>Ercoupe 415</t>
  </si>
  <si>
    <t>F18H</t>
  </si>
  <si>
    <t>F/A 18 Hornet</t>
  </si>
  <si>
    <t>F18S</t>
  </si>
  <si>
    <t>FA-18E/F Super Hornet</t>
  </si>
  <si>
    <t>A10</t>
  </si>
  <si>
    <t>Fairchild A10</t>
  </si>
  <si>
    <t>J328</t>
  </si>
  <si>
    <t>Fairchild Dornier 328 Jet</t>
  </si>
  <si>
    <t>SA-226-TC</t>
  </si>
  <si>
    <t>SW3</t>
  </si>
  <si>
    <t>Fairchild Swearingen SA-226T/TB Merlin 3</t>
  </si>
  <si>
    <t>MetroIII</t>
  </si>
  <si>
    <t>FDCT</t>
  </si>
  <si>
    <t>Flight Design CT</t>
  </si>
  <si>
    <t>GC1</t>
  </si>
  <si>
    <t>Globe GC-1 Swift</t>
  </si>
  <si>
    <t>AA1</t>
  </si>
  <si>
    <t>Grumman American AA1</t>
  </si>
  <si>
    <t>AA5</t>
  </si>
  <si>
    <t>Grumman American AA5</t>
  </si>
  <si>
    <t>G164</t>
  </si>
  <si>
    <t>Grumman American G164</t>
  </si>
  <si>
    <t>AC90</t>
  </si>
  <si>
    <t>Gulfstream 690 Commander 690</t>
  </si>
  <si>
    <t>GA5C</t>
  </si>
  <si>
    <t>Gulfstream Aerospace Gulfstream G7-G500</t>
  </si>
  <si>
    <t>GA6C</t>
  </si>
  <si>
    <t>Gulfstream Aerospace Gulfstream G7-G600</t>
  </si>
  <si>
    <t>GA7</t>
  </si>
  <si>
    <t>Gulfstream American GA7</t>
  </si>
  <si>
    <t>Astra</t>
  </si>
  <si>
    <t>G100</t>
  </si>
  <si>
    <t>G150</t>
  </si>
  <si>
    <t>G280</t>
  </si>
  <si>
    <t>G450</t>
  </si>
  <si>
    <t>GLF6</t>
  </si>
  <si>
    <t>GLF2</t>
  </si>
  <si>
    <t>Gulfstream II</t>
  </si>
  <si>
    <t>GLF3</t>
  </si>
  <si>
    <t>Gulfstream III</t>
  </si>
  <si>
    <t>GLF4</t>
  </si>
  <si>
    <t>Gulfstream IV/G400</t>
  </si>
  <si>
    <t>AC95</t>
  </si>
  <si>
    <t>Gulfstream Jetprop Commander 1000</t>
  </si>
  <si>
    <t>GLF5</t>
  </si>
  <si>
    <t>Gulfstream V</t>
  </si>
  <si>
    <t>HA4T</t>
  </si>
  <si>
    <t>Hawker 4000</t>
  </si>
  <si>
    <t>COUR</t>
  </si>
  <si>
    <t>HELIO U-10 Super Courier</t>
  </si>
  <si>
    <t>HDJT</t>
  </si>
  <si>
    <t>HONDA HA-420 HondaJet</t>
  </si>
  <si>
    <t>H25A</t>
  </si>
  <si>
    <t>HS 125-1/2/3/400/600</t>
  </si>
  <si>
    <t>WW24</t>
  </si>
  <si>
    <t>IAI 1124 Westwind</t>
  </si>
  <si>
    <t>GALX</t>
  </si>
  <si>
    <t>IAI 1126 Galaxy/Gulfstream G200</t>
  </si>
  <si>
    <t>ASTR</t>
  </si>
  <si>
    <t>IAI Astra 1125</t>
  </si>
  <si>
    <t>A5</t>
  </si>
  <si>
    <t>Icon A-5</t>
  </si>
  <si>
    <t>IL76</t>
  </si>
  <si>
    <t>Ilyushin IL 76</t>
  </si>
  <si>
    <t>LA4</t>
  </si>
  <si>
    <t>Lake LA-4</t>
  </si>
  <si>
    <t>EVOT</t>
  </si>
  <si>
    <t>Lancair Evolution Turbine</t>
  </si>
  <si>
    <t>LNC4</t>
  </si>
  <si>
    <t>Lancair IV</t>
  </si>
  <si>
    <t>COL3</t>
  </si>
  <si>
    <t>Lancair LC-40 Columbia 300</t>
  </si>
  <si>
    <t>COL4</t>
  </si>
  <si>
    <t>Lancair LC-41 Columbia 400</t>
  </si>
  <si>
    <t>LNP4</t>
  </si>
  <si>
    <t>Lancair PropJet IV</t>
  </si>
  <si>
    <t>LJ40</t>
  </si>
  <si>
    <t>Learjet 40</t>
  </si>
  <si>
    <t>LJ70</t>
  </si>
  <si>
    <t>Learjet 70</t>
  </si>
  <si>
    <t>LJ75</t>
  </si>
  <si>
    <t>Learjet 75</t>
  </si>
  <si>
    <t>LR-35/36</t>
  </si>
  <si>
    <t>E550</t>
  </si>
  <si>
    <t>Legacy 500/Praetor 600</t>
  </si>
  <si>
    <t>C130</t>
  </si>
  <si>
    <t>Lockheed 130 Hercules</t>
  </si>
  <si>
    <t>F16</t>
  </si>
  <si>
    <t>Lockheed F-16 Fighting Falcon</t>
  </si>
  <si>
    <t>L29B</t>
  </si>
  <si>
    <t>Lockheed Jetstar 2/731</t>
  </si>
  <si>
    <t>F22</t>
  </si>
  <si>
    <t>Lockheed Martin L-645 Raptor</t>
  </si>
  <si>
    <t>P3</t>
  </si>
  <si>
    <t>Lockheed P-3 Orion</t>
  </si>
  <si>
    <t>L8</t>
  </si>
  <si>
    <t>Luscombe 8</t>
  </si>
  <si>
    <t>M5</t>
  </si>
  <si>
    <t>Maule M-5</t>
  </si>
  <si>
    <t>MU30</t>
  </si>
  <si>
    <t>Mitsubishi Diamond/MU300 Diamond</t>
  </si>
  <si>
    <t>MU2</t>
  </si>
  <si>
    <t>Mitsubishi Marquise/Solitaire</t>
  </si>
  <si>
    <t>M20P</t>
  </si>
  <si>
    <t>Mooney M-20C Ranger</t>
  </si>
  <si>
    <t>M20T</t>
  </si>
  <si>
    <t>Mooney M20K Encore/M20M Bravo</t>
  </si>
  <si>
    <t>P51</t>
  </si>
  <si>
    <t>North American Mustang</t>
  </si>
  <si>
    <t>NAVI</t>
  </si>
  <si>
    <t>North American Navion</t>
  </si>
  <si>
    <t>SBR1</t>
  </si>
  <si>
    <t>North American Rockwell Sabre 40/60</t>
  </si>
  <si>
    <t>SBR2</t>
  </si>
  <si>
    <t>North American Rockwell Sabre 75</t>
  </si>
  <si>
    <t>T28</t>
  </si>
  <si>
    <t>North American T-28 Trojan</t>
  </si>
  <si>
    <t>T6</t>
  </si>
  <si>
    <t>North American T-6 Texan</t>
  </si>
  <si>
    <t>B2</t>
  </si>
  <si>
    <t>Northrop B-2 Spirit</t>
  </si>
  <si>
    <t>T38</t>
  </si>
  <si>
    <t>Northrop T-38 Talon</t>
  </si>
  <si>
    <t>P750</t>
  </si>
  <si>
    <t>Pacific Aerospace P-750 Xstol</t>
  </si>
  <si>
    <t>P180</t>
  </si>
  <si>
    <t>Piaggio P-180 Avanti</t>
  </si>
  <si>
    <t>PC12</t>
  </si>
  <si>
    <t>Pilatus PC-12</t>
  </si>
  <si>
    <t>PC-12C/45</t>
  </si>
  <si>
    <t>PC24</t>
  </si>
  <si>
    <t>PA12</t>
  </si>
  <si>
    <t>Piper 12 Supercruiser</t>
  </si>
  <si>
    <t>PA18</t>
  </si>
  <si>
    <t>Piper 18 Super Cub</t>
  </si>
  <si>
    <t>PA22</t>
  </si>
  <si>
    <t>Piper 22 Tri-Pacer</t>
  </si>
  <si>
    <t>P28T</t>
  </si>
  <si>
    <t>Piper 28T Arrow 4</t>
  </si>
  <si>
    <t>P32T</t>
  </si>
  <si>
    <t>Piper 32T Turbo Lance 2</t>
  </si>
  <si>
    <t>AEST</t>
  </si>
  <si>
    <t>Piper Aero Star</t>
  </si>
  <si>
    <t>PA27</t>
  </si>
  <si>
    <t>Piper Aztec</t>
  </si>
  <si>
    <t>P28A</t>
  </si>
  <si>
    <t>Piper Cherokee</t>
  </si>
  <si>
    <t>PA32</t>
  </si>
  <si>
    <t>Piper Cherokee Six</t>
  </si>
  <si>
    <t>PAY1</t>
  </si>
  <si>
    <t>Piper Cheyenne 1</t>
  </si>
  <si>
    <t>PAY2</t>
  </si>
  <si>
    <t>Piper Cheyenne 2</t>
  </si>
  <si>
    <t>PAY4</t>
  </si>
  <si>
    <t>Piper Cheyenne 400</t>
  </si>
  <si>
    <t>PA46</t>
  </si>
  <si>
    <t>Piper Malibu</t>
  </si>
  <si>
    <t>P46T</t>
  </si>
  <si>
    <t>Piper Malibu Meridian</t>
  </si>
  <si>
    <t>PA31</t>
  </si>
  <si>
    <t>Piper Navajo PA-31</t>
  </si>
  <si>
    <t>PA11</t>
  </si>
  <si>
    <t>Piper PA-11 Cub Special</t>
  </si>
  <si>
    <t>PA16</t>
  </si>
  <si>
    <t>Piper PA-16 Clipper</t>
  </si>
  <si>
    <t>PA20</t>
  </si>
  <si>
    <t>Piper PA-20 Pacer</t>
  </si>
  <si>
    <t>PA23</t>
  </si>
  <si>
    <t>Piper PA-23-150/160 Apache</t>
  </si>
  <si>
    <t>PA24</t>
  </si>
  <si>
    <t>Piper PA-24 Comanche</t>
  </si>
  <si>
    <t>PA25</t>
  </si>
  <si>
    <t>Piper PA-25 Pawnee</t>
  </si>
  <si>
    <t>PA30</t>
  </si>
  <si>
    <t>Piper PA-30 Turbo Twin Comanche/Turbo Twin Comanche</t>
  </si>
  <si>
    <t>PAT4</t>
  </si>
  <si>
    <t>Piper PA-31T3-500 T-1040</t>
  </si>
  <si>
    <t>P32R</t>
  </si>
  <si>
    <t>Piper PA-32R Lance/ Saratoga SP</t>
  </si>
  <si>
    <t>PA34</t>
  </si>
  <si>
    <t>Piper PA-34 Seneca</t>
  </si>
  <si>
    <t>PA36</t>
  </si>
  <si>
    <t>Piper PA-36 Pawnee Brave</t>
  </si>
  <si>
    <t>PAY3</t>
  </si>
  <si>
    <t>Piper PA-42-720 Cheyenne 3</t>
  </si>
  <si>
    <t>PA44</t>
  </si>
  <si>
    <t>Piper Seminole</t>
  </si>
  <si>
    <t>PA38</t>
  </si>
  <si>
    <t>Piper Tomahawk PA38</t>
  </si>
  <si>
    <t>P28B</t>
  </si>
  <si>
    <t>Piper Turbo Dakota</t>
  </si>
  <si>
    <t>KODI</t>
  </si>
  <si>
    <t>Quest Kodiak</t>
  </si>
  <si>
    <t>BE30</t>
  </si>
  <si>
    <t>Raytheon 300 Super King Air</t>
  </si>
  <si>
    <t>PRM1</t>
  </si>
  <si>
    <t>Raytheon Premier 1/390 Premier 1</t>
  </si>
  <si>
    <t>TEX2</t>
  </si>
  <si>
    <t>Raytheon Texan 2</t>
  </si>
  <si>
    <t>BE40</t>
  </si>
  <si>
    <t>Raytheon/Beech Beechjet 400/T-1 Jayhawk</t>
  </si>
  <si>
    <t>F406</t>
  </si>
  <si>
    <t>Reims-Cessna F406 Caravan II</t>
  </si>
  <si>
    <t>P210</t>
  </si>
  <si>
    <t>Riley Super P210</t>
  </si>
  <si>
    <t>AC11</t>
  </si>
  <si>
    <t>Rockwell Commander 112</t>
  </si>
  <si>
    <t>AC80</t>
  </si>
  <si>
    <t>Rockwell Commander Turbo 680</t>
  </si>
  <si>
    <t>SB20</t>
  </si>
  <si>
    <t>Saab 2000</t>
  </si>
  <si>
    <t>SF34</t>
  </si>
  <si>
    <t>Saab SF 340</t>
  </si>
  <si>
    <t>SF-340B</t>
  </si>
  <si>
    <t>SC7</t>
  </si>
  <si>
    <t>Short Skyvan SC7</t>
  </si>
  <si>
    <t>SH33</t>
  </si>
  <si>
    <t>Shorts 330</t>
  </si>
  <si>
    <t>SH36</t>
  </si>
  <si>
    <t>Shorts 360</t>
  </si>
  <si>
    <t>TOBA</t>
  </si>
  <si>
    <t>Socata TB-10 Tobago</t>
  </si>
  <si>
    <t>TB20</t>
  </si>
  <si>
    <t>Socata TB-20 Trinidad</t>
  </si>
  <si>
    <t>TBM7</t>
  </si>
  <si>
    <t>Socata TBM-700/700A</t>
  </si>
  <si>
    <t>TBM8</t>
  </si>
  <si>
    <t>Socata TBM-850</t>
  </si>
  <si>
    <t>TBM9</t>
  </si>
  <si>
    <t>Socata TBM-900</t>
  </si>
  <si>
    <t>S108</t>
  </si>
  <si>
    <t>Stinson 108 Voyager</t>
  </si>
  <si>
    <t>L5</t>
  </si>
  <si>
    <t>Stinson L5 Sentinel</t>
  </si>
  <si>
    <t>SU95</t>
  </si>
  <si>
    <t>SUKHOI Superjet 100-95</t>
  </si>
  <si>
    <t>SW4</t>
  </si>
  <si>
    <t>Swearingen SA-227AT Merlin 4</t>
  </si>
  <si>
    <t>TAYB</t>
  </si>
  <si>
    <t>Taylorcraft BC</t>
  </si>
  <si>
    <t>C160</t>
  </si>
  <si>
    <t>Transall C-160</t>
  </si>
  <si>
    <t>RV12</t>
  </si>
  <si>
    <t>Van's RV-12</t>
  </si>
  <si>
    <t>P68</t>
  </si>
  <si>
    <t>Vulcan Air P68</t>
  </si>
  <si>
    <t>FY</t>
  </si>
  <si>
    <t>Day of Week Due</t>
  </si>
  <si>
    <t>Wide Body over 4 hrs; not to exceed 24 hrs</t>
  </si>
  <si>
    <t>Quantity</t>
  </si>
  <si>
    <t>Narrow Body over 4 hrs; not to exceed 24 hrs</t>
  </si>
  <si>
    <t>Each revenue and non-revenue enplaned passenger (automatic)</t>
  </si>
  <si>
    <t>December 2025</t>
  </si>
  <si>
    <t>Company_Name</t>
  </si>
  <si>
    <t>Company_Number</t>
  </si>
  <si>
    <t>Report_Date</t>
  </si>
  <si>
    <t>FAI - Fairbanks International Airport</t>
  </si>
  <si>
    <t>Monday</t>
  </si>
  <si>
    <t>Wednesday</t>
  </si>
  <si>
    <t>Friday</t>
  </si>
  <si>
    <t>Tuesday</t>
  </si>
  <si>
    <t>LastSaved</t>
  </si>
  <si>
    <t>July 2025</t>
  </si>
  <si>
    <t>August 2025</t>
  </si>
  <si>
    <t>September 2025</t>
  </si>
  <si>
    <t>October 2025</t>
  </si>
  <si>
    <t>November 2025</t>
  </si>
  <si>
    <t>January 2026</t>
  </si>
  <si>
    <t>February 2026</t>
  </si>
  <si>
    <t>March 2026</t>
  </si>
  <si>
    <t>April 2026</t>
  </si>
  <si>
    <t>May 2026</t>
  </si>
  <si>
    <t>ANC - Ted Stevens Anchorage International Airport</t>
  </si>
  <si>
    <t>744</t>
  </si>
  <si>
    <t>Boeing 747-400ER</t>
  </si>
  <si>
    <t>744F</t>
  </si>
  <si>
    <t>Boeing 747-400F</t>
  </si>
  <si>
    <t>74Y</t>
  </si>
  <si>
    <t>Boeing 747-400BCF</t>
  </si>
  <si>
    <t>Last_Refreshed</t>
  </si>
  <si>
    <t>Landing Fee per 1,000 pounds</t>
  </si>
  <si>
    <t>CMGTW 
in pounds</t>
  </si>
  <si>
    <t>A</t>
  </si>
  <si>
    <t>B</t>
  </si>
  <si>
    <t>C</t>
  </si>
  <si>
    <t>D=A*B/1000*C</t>
  </si>
  <si>
    <t>Ticket Counters/Bag Make-up &amp; Passenger Boarding Bridges</t>
  </si>
  <si>
    <t>Thursday</t>
  </si>
  <si>
    <t>C=A*B</t>
  </si>
  <si>
    <t>N/A - Paid to Supplier</t>
  </si>
  <si>
    <t>MD11ER</t>
  </si>
  <si>
    <t>Boeing (Douglas) MD 11 ER</t>
  </si>
  <si>
    <t>C408</t>
  </si>
  <si>
    <t>Cessna C408 SkyCourier</t>
  </si>
  <si>
    <t>P2012</t>
  </si>
  <si>
    <t xml:space="preserve">Tecnam Traveller P2012 </t>
  </si>
  <si>
    <t>Qavvik Air, LLC:  00030533</t>
  </si>
  <si>
    <t>Qavvik Air, LLC</t>
  </si>
  <si>
    <t>00030533</t>
  </si>
  <si>
    <t>C560P</t>
  </si>
  <si>
    <t>Cessna Citation 560 plus</t>
  </si>
  <si>
    <t>H295</t>
  </si>
  <si>
    <t>Helio Courier H-295</t>
  </si>
  <si>
    <t xml:space="preserve">1.  Supplier:   </t>
  </si>
  <si>
    <t xml:space="preserve">2.  Supplier:   </t>
  </si>
  <si>
    <t>Type name</t>
  </si>
  <si>
    <t>Gallons:</t>
  </si>
  <si>
    <t>Count:</t>
  </si>
  <si>
    <t>AFSC</t>
  </si>
  <si>
    <t>Idemitsu Apollo Corp</t>
  </si>
  <si>
    <t>Marathon Petroleum</t>
  </si>
  <si>
    <t>Menzies Aviation</t>
  </si>
  <si>
    <t>Group</t>
  </si>
  <si>
    <t>RowID</t>
  </si>
  <si>
    <t>Basis</t>
  </si>
  <si>
    <t>Report Date</t>
  </si>
  <si>
    <t>Campus</t>
  </si>
  <si>
    <t>Signatory or Non-Signatory</t>
  </si>
  <si>
    <t>each</t>
  </si>
  <si>
    <t>Non-Signatory</t>
  </si>
  <si>
    <t>Airfield</t>
  </si>
  <si>
    <t>per 1,000 pounds CMGTW</t>
  </si>
  <si>
    <t>enplanement</t>
  </si>
  <si>
    <t>CUPPs</t>
  </si>
  <si>
    <t>Federal Inspection of Aircraft</t>
  </si>
  <si>
    <t>per aircraft per occurrence</t>
  </si>
  <si>
    <t>Federal Inspection of Passengers</t>
  </si>
  <si>
    <t>per deplaning international passenger</t>
  </si>
  <si>
    <t>per gallon</t>
  </si>
  <si>
    <t>Gate Fees</t>
  </si>
  <si>
    <t>turn</t>
  </si>
  <si>
    <t>Passenger Boarding Bridge</t>
  </si>
  <si>
    <t>PBB_Row_Version</t>
  </si>
  <si>
    <t xml:space="preserve">Ticket Counter / Bag Makeup Space </t>
  </si>
  <si>
    <t>Ticket_Counter_Row_Version</t>
  </si>
  <si>
    <t>ABOUT VERSION</t>
  </si>
  <si>
    <t>GLAST</t>
  </si>
  <si>
    <t>GLG1</t>
  </si>
  <si>
    <t>Gulfstream G-1</t>
  </si>
  <si>
    <t>GLGAL</t>
  </si>
  <si>
    <t>Gulfstream G200 Galaxy</t>
  </si>
  <si>
    <t>G550</t>
  </si>
  <si>
    <t>Gulfstream G550</t>
  </si>
  <si>
    <t>GLG600</t>
  </si>
  <si>
    <t>Gulfstream G600</t>
  </si>
  <si>
    <t>IL62</t>
  </si>
  <si>
    <t>Ilyushin IL-62</t>
  </si>
  <si>
    <t>IL86</t>
  </si>
  <si>
    <t>Ilyushin IL-86</t>
  </si>
  <si>
    <t>LO1329</t>
  </si>
  <si>
    <t>Lockheed L-1329</t>
  </si>
  <si>
    <t>TU204</t>
  </si>
  <si>
    <t>Tupolev TU-204 TU-214</t>
  </si>
  <si>
    <t>ABX Air Inc: 00015116</t>
  </si>
  <si>
    <t>ABX Air Inc</t>
  </si>
  <si>
    <t>00015116</t>
  </si>
  <si>
    <t>AeroMexico: 00010690</t>
  </si>
  <si>
    <t>AeroMexico</t>
  </si>
  <si>
    <t>00010690</t>
  </si>
  <si>
    <t>Aerolineas Argentinas: 00008717</t>
  </si>
  <si>
    <t>Aerolineas Argentinas</t>
  </si>
  <si>
    <t>00008717</t>
  </si>
  <si>
    <t>Aerologic GmbH: 00030448</t>
  </si>
  <si>
    <t>Aerologic GmbH</t>
  </si>
  <si>
    <t>00030448</t>
  </si>
  <si>
    <t>Air North Charter and Training Ltd: 00030426</t>
  </si>
  <si>
    <t>Air North Charter and Training Ltd</t>
  </si>
  <si>
    <t>00030426</t>
  </si>
  <si>
    <t>Air Transat: 00005680</t>
  </si>
  <si>
    <t>Air Transat</t>
  </si>
  <si>
    <t>00005680</t>
  </si>
  <si>
    <t>Alitalia: 00004142</t>
  </si>
  <si>
    <t xml:space="preserve">Alitalia </t>
  </si>
  <si>
    <t>00004142</t>
  </si>
  <si>
    <t>Brussels Airlines: 00023099</t>
  </si>
  <si>
    <t>Brussels Airlines</t>
  </si>
  <si>
    <t>00023099</t>
  </si>
  <si>
    <t>Cape Air Corp.: 00024457</t>
  </si>
  <si>
    <t>Cape Air Corp.</t>
  </si>
  <si>
    <t>00024457</t>
  </si>
  <si>
    <t>CargoLogicAir: 00029755</t>
  </si>
  <si>
    <t>CargoLogicAir</t>
  </si>
  <si>
    <t>00029755</t>
  </si>
  <si>
    <t>Central Airlines Co., Ltd.: 00030532</t>
  </si>
  <si>
    <t>Central Airlines Co., Ltd.</t>
  </si>
  <si>
    <t>00030532</t>
  </si>
  <si>
    <t>China Eastern Airlines: 00018687</t>
  </si>
  <si>
    <t>China Eastern Airlines</t>
  </si>
  <si>
    <t>00018687</t>
  </si>
  <si>
    <t>Compass Airlines, LLC: 00029095</t>
  </si>
  <si>
    <t>Compass Airlines, LLC</t>
  </si>
  <si>
    <t>00029095</t>
  </si>
  <si>
    <t>Corsair International: 00029647</t>
  </si>
  <si>
    <t>Corsair International</t>
  </si>
  <si>
    <t>00029647</t>
  </si>
  <si>
    <t>Croatia Airlines Ltd: 00029822</t>
  </si>
  <si>
    <t>Croatia Airlines Ltd</t>
  </si>
  <si>
    <t>00029822</t>
  </si>
  <si>
    <t>Edelweiss Air: 00025840</t>
  </si>
  <si>
    <t>Edelweiss Air</t>
  </si>
  <si>
    <t>00025840</t>
  </si>
  <si>
    <t>Executive Express Aviation LLC: 00030506</t>
  </si>
  <si>
    <t>Executive Express Aviation LLC</t>
  </si>
  <si>
    <t>00030506</t>
  </si>
  <si>
    <t>FLOAT Alaska LLC: 00010025</t>
  </si>
  <si>
    <t>FLOAT Alaska LLC</t>
  </si>
  <si>
    <t>00010025</t>
  </si>
  <si>
    <t>Finnair: 00016438</t>
  </si>
  <si>
    <t>Finnair</t>
  </si>
  <si>
    <t>00016438</t>
  </si>
  <si>
    <t>Flightworkx Aviation Ltd:  00030288</t>
  </si>
  <si>
    <t>Flightworkx Aviation Ltd</t>
  </si>
  <si>
    <t>Hageland Aviation Services Inc: 00000765</t>
  </si>
  <si>
    <t>Hageland Aviation Services Inc</t>
  </si>
  <si>
    <t>00000765</t>
  </si>
  <si>
    <t>Hahn Air: 00019596</t>
  </si>
  <si>
    <t>Hahn Air</t>
  </si>
  <si>
    <t>00019596</t>
  </si>
  <si>
    <t>Malaysia Airlines Berhad: 00015728</t>
  </si>
  <si>
    <t>Malaysia Airlines Berhad</t>
  </si>
  <si>
    <t>00015728</t>
  </si>
  <si>
    <t>Mesa Airlines, Inc.: 00013534</t>
  </si>
  <si>
    <t>Mesa Airlines, Inc.</t>
  </si>
  <si>
    <t>00013534</t>
  </si>
  <si>
    <t>Midwest Airlines: 00018475</t>
  </si>
  <si>
    <t>Midwest Airlines</t>
  </si>
  <si>
    <t>00018475</t>
  </si>
  <si>
    <t>NewGen Airways: 00029608</t>
  </si>
  <si>
    <t>NewGen Airways</t>
  </si>
  <si>
    <t>00029608</t>
  </si>
  <si>
    <t>Paklook Air Inc: 00019760</t>
  </si>
  <si>
    <t>Paklook Air Inc</t>
  </si>
  <si>
    <t>00019760</t>
  </si>
  <si>
    <t>Peninsula Airways Inc: 00022505</t>
  </si>
  <si>
    <t>Peninsula Airways Inc</t>
  </si>
  <si>
    <t>00022505</t>
  </si>
  <si>
    <t>QUAD 2 INC WestJet Airlines Ltd: 00029219</t>
  </si>
  <si>
    <t>QUAD 2 INC WestJet Airlines Ltd</t>
  </si>
  <si>
    <t>00029219</t>
  </si>
  <si>
    <t>Ryan Air Inc: 00000874</t>
  </si>
  <si>
    <t>Ryan Air Inc</t>
  </si>
  <si>
    <t>00000874</t>
  </si>
  <si>
    <t>Silver Airways Corp: 00028566</t>
  </si>
  <si>
    <t>Silver Airways Corp</t>
  </si>
  <si>
    <t>00028566</t>
  </si>
  <si>
    <t>Starlux Airlines: 00030494</t>
  </si>
  <si>
    <t>Starlux Airlines</t>
  </si>
  <si>
    <t>00030494</t>
  </si>
  <si>
    <t>Swiss International Air Lines: 00001929</t>
  </si>
  <si>
    <t>Swiss International Air Lines</t>
  </si>
  <si>
    <t>00001929</t>
  </si>
  <si>
    <t>Turkish Airlines Inc: 00014573</t>
  </si>
  <si>
    <t>Turkish Airlines Inc</t>
  </si>
  <si>
    <t>00014573</t>
  </si>
  <si>
    <t>US Airways, Inc: 00021905</t>
  </si>
  <si>
    <t>US Airways, Inc</t>
  </si>
  <si>
    <t>00021905</t>
  </si>
  <si>
    <t>Uzbekistan Airways: 00029106</t>
  </si>
  <si>
    <t>Uzbekistan Airways</t>
  </si>
  <si>
    <t>00029106</t>
  </si>
  <si>
    <t>Vision Airlines: 00028968</t>
  </si>
  <si>
    <t>Vision Airlines</t>
  </si>
  <si>
    <t>00028968</t>
  </si>
  <si>
    <t>White Airways: 00029733</t>
  </si>
  <si>
    <t>White Airways</t>
  </si>
  <si>
    <t>00029733</t>
  </si>
  <si>
    <t>World Airways, Inc: 00023448</t>
  </si>
  <si>
    <t>World Airways, Inc</t>
  </si>
  <si>
    <t>00023448</t>
  </si>
  <si>
    <t>Avfuel Corporation</t>
  </si>
  <si>
    <t>Great Circle Filght Services</t>
  </si>
  <si>
    <t>Shoreside Petroleum</t>
  </si>
  <si>
    <t>Signature Flight Services</t>
  </si>
  <si>
    <t>Swissport</t>
  </si>
  <si>
    <t>Falcon 2000</t>
  </si>
  <si>
    <t>L-1329</t>
  </si>
  <si>
    <t>Lockheed JetStar (L-1329)</t>
  </si>
  <si>
    <t>CV-240</t>
  </si>
  <si>
    <t>Convair CV-240</t>
  </si>
  <si>
    <t>Falcon 2000EX</t>
  </si>
  <si>
    <t>Dassault Falcon 2000EX</t>
  </si>
  <si>
    <t>B-737-100</t>
  </si>
  <si>
    <t>Boeing 737-100</t>
  </si>
  <si>
    <t>L-1011-1</t>
  </si>
  <si>
    <t>Lockheed L-1011 TriStar-1</t>
  </si>
  <si>
    <t>Bell Helicopter 212 Twin</t>
  </si>
  <si>
    <t>Bell 212 Twin Huey</t>
  </si>
  <si>
    <t>Bell Helicopter 204/205</t>
  </si>
  <si>
    <t>Bell UH-1 (Model 204/205)</t>
  </si>
  <si>
    <t>G-159</t>
  </si>
  <si>
    <t>Dornier 228</t>
  </si>
  <si>
    <t>B-707-120B</t>
  </si>
  <si>
    <t>Boeing 707-120B</t>
  </si>
  <si>
    <t>FH-227</t>
  </si>
  <si>
    <t>Fairchild-Hiller FH-227</t>
  </si>
  <si>
    <t>A-65</t>
  </si>
  <si>
    <t>Ercoupe 415 / Aircoupe (A-65 engine)</t>
  </si>
  <si>
    <t>Y12</t>
  </si>
  <si>
    <t>Harbin Y-12</t>
  </si>
  <si>
    <t>C-406</t>
  </si>
  <si>
    <t>Metro II</t>
  </si>
  <si>
    <t>Swearingen SA226 Metro II</t>
  </si>
  <si>
    <t>NA-70/75A</t>
  </si>
  <si>
    <t>North American BT-13 Variants</t>
  </si>
  <si>
    <t>NA-65</t>
  </si>
  <si>
    <t>North American T-6 Texan (NA-65)</t>
  </si>
  <si>
    <t>IAI-1123</t>
  </si>
  <si>
    <t>IAI Westwind 1123</t>
  </si>
  <si>
    <t>L-100-30</t>
  </si>
  <si>
    <t>Lockheed L-100-30 Hercules</t>
  </si>
  <si>
    <t>Gulfstream I (G-159</t>
  </si>
  <si>
    <t>Landing Fee Information</t>
  </si>
  <si>
    <t>check1</t>
  </si>
  <si>
    <t>check2</t>
  </si>
  <si>
    <t>check3</t>
  </si>
  <si>
    <t>check4</t>
  </si>
  <si>
    <t>checksum</t>
  </si>
  <si>
    <t>Grand Total</t>
  </si>
  <si>
    <t>Grand Total Freight</t>
  </si>
  <si>
    <t>Click here for latest CAR Form and Rates and Fees, Alaska International Airport System, Transportation &amp; Public Facilities, State of Alaska</t>
  </si>
  <si>
    <t>https://dot.alaska.gov/aias/rates_fees.shtml</t>
  </si>
  <si>
    <t>Dynamic Content:</t>
  </si>
  <si>
    <t>Calendar</t>
  </si>
  <si>
    <t>Table Name</t>
  </si>
  <si>
    <t>Last Refreshed</t>
  </si>
  <si>
    <t>Company</t>
  </si>
  <si>
    <t>Fuel Provides</t>
  </si>
  <si>
    <t>Fee Schedule</t>
  </si>
  <si>
    <t>Last Updated</t>
  </si>
  <si>
    <r>
      <rPr>
        <b/>
        <sz val="10"/>
        <rFont val="Arial"/>
        <family val="2"/>
      </rPr>
      <t>Refresh Data</t>
    </r>
    <r>
      <rPr>
        <sz val="10"/>
        <rFont val="Arial"/>
        <family val="2"/>
      </rPr>
      <t>:  The supporting data for this workbook including fees, Airline listing, Fuel Provider listing, and CMGTW by Aircraft should refresh when opening the file.  If for some reason yours does not refresh, you may also click "Data" - "Refresh All" on the Ribbon (as shown in image).</t>
    </r>
  </si>
  <si>
    <t>Current Form Version</t>
  </si>
  <si>
    <t>Version Number</t>
  </si>
  <si>
    <t>Description of Updates</t>
  </si>
  <si>
    <t>Updates</t>
  </si>
  <si>
    <t>PA-31-350</t>
  </si>
  <si>
    <t>Piper PA-31-350</t>
  </si>
  <si>
    <t>BAe HS 125/700-800/Hawker 800/900XP</t>
  </si>
  <si>
    <t>CH-47</t>
  </si>
  <si>
    <t>Boeing CH-47 Chinook</t>
  </si>
  <si>
    <t>PC-12C/47</t>
  </si>
  <si>
    <t>Pilatus PC-12C/47</t>
  </si>
  <si>
    <t>ASL Airlines Belgium: 00030663</t>
  </si>
  <si>
    <t>ASL Airlines Belgium</t>
  </si>
  <si>
    <t>00030663</t>
  </si>
  <si>
    <t>Awesome Cargo: 00030664</t>
  </si>
  <si>
    <t>Awesome Cargo</t>
  </si>
  <si>
    <t>00030664</t>
  </si>
  <si>
    <t>North American Fuel Company</t>
  </si>
  <si>
    <t>Arctic Legacy Aviation LLC: 00030724</t>
  </si>
  <si>
    <t>Arctic Legacy Aviation LLC</t>
  </si>
  <si>
    <t>00030724</t>
  </si>
  <si>
    <t>SF Airlines Co LTD</t>
  </si>
  <si>
    <t>00030530</t>
  </si>
  <si>
    <t>H25B</t>
  </si>
  <si>
    <t>Airzeta Co Ltd:  00027897</t>
  </si>
  <si>
    <t>Airzeta Co Ltd</t>
  </si>
  <si>
    <t>June 2026</t>
  </si>
  <si>
    <t>July 2026</t>
  </si>
  <si>
    <t>SF Airlines Co LTD: 00030530</t>
  </si>
  <si>
    <t>Southwest Airlines Co: 00030727</t>
  </si>
  <si>
    <t>Southwest Airlines Co</t>
  </si>
  <si>
    <t>00030727</t>
  </si>
  <si>
    <t>Getting Started</t>
  </si>
  <si>
    <t>1. Download and SAVE this file to your computer, then CLOSE and REOPEN it from the saved location.</t>
  </si>
  <si>
    <t>2. Click ENABLE CONTENT if a security warning appears — formulas will not calculate without it.</t>
  </si>
  <si>
    <t>3. YELLOW fields are REQUIRED.</t>
  </si>
  <si>
    <t>AIAS Airline Carrier Activity Reporting Form</t>
  </si>
  <si>
    <t>Select from below</t>
  </si>
  <si>
    <t/>
  </si>
  <si>
    <t>Select</t>
  </si>
  <si>
    <t>*Required fields below:</t>
  </si>
  <si>
    <t>1.  *Airport</t>
  </si>
  <si>
    <t>2.  *Company Name &amp; Number</t>
  </si>
  <si>
    <t>3.  *Month Activity Occurred</t>
  </si>
  <si>
    <t>4.  *Signatory rates apply?</t>
  </si>
  <si>
    <t>5. *Submitter's Name</t>
  </si>
  <si>
    <t>6.  *Submitter's Email</t>
  </si>
  <si>
    <t>7.  *Submitter's Phone</t>
  </si>
  <si>
    <t>8.  *Certification</t>
  </si>
  <si>
    <t>Enter</t>
  </si>
  <si>
    <t>Separate reports may be required</t>
  </si>
  <si>
    <t>Origin
Domestic</t>
  </si>
  <si>
    <t>Origin
International</t>
  </si>
  <si>
    <t>Federal Inspection Service (FIS)/Customs &amp; Border Patrol (CBP)</t>
  </si>
  <si>
    <t>Persons</t>
  </si>
  <si>
    <t>4. Separate certified activity reports (CARs) must be submitted for activity at each ANC and FAI.</t>
  </si>
  <si>
    <t>5. Complete the "Airline Info" tab first, then the "Activity Entry" tab.</t>
  </si>
  <si>
    <t>6. SAVE and SUBMIT as an .xlsx file only — PDF and fax are not accepted.</t>
  </si>
  <si>
    <t>*Origin
Domestic or International</t>
  </si>
  <si>
    <t>Updated for FY 2027</t>
  </si>
  <si>
    <t>7. Email the completed file to the address shown on the "Airline Info" tab. ONE attachment per email.</t>
  </si>
  <si>
    <t>August 2026</t>
  </si>
  <si>
    <t>September 2026</t>
  </si>
  <si>
    <t>October 2026</t>
  </si>
  <si>
    <t>November 2026</t>
  </si>
  <si>
    <t>December 2026</t>
  </si>
  <si>
    <t>January 2027</t>
  </si>
  <si>
    <t>February 2027</t>
  </si>
  <si>
    <t>March 2027</t>
  </si>
  <si>
    <t>April 2027</t>
  </si>
  <si>
    <t>May 2027</t>
  </si>
  <si>
    <t>June 2027</t>
  </si>
  <si>
    <t>*Cargo or 
Passenger</t>
  </si>
  <si>
    <t>*Count of 
Landings</t>
  </si>
  <si>
    <t>*Aircraft Model</t>
  </si>
  <si>
    <t>Tail-number</t>
  </si>
  <si>
    <t>Narrow Body  per occurrence (ADG I, II, III, or IV)</t>
  </si>
  <si>
    <t xml:space="preserve">Commuter per occurrence (&lt; 50 seats) </t>
  </si>
  <si>
    <t>check0</t>
  </si>
  <si>
    <t>check6</t>
  </si>
  <si>
    <t xml:space="preserve">Enter the total number of aircraft inspected by CBP </t>
  </si>
  <si>
    <t>check5</t>
  </si>
  <si>
    <t>check7</t>
  </si>
  <si>
    <t>check8</t>
  </si>
  <si>
    <t>Introduction</t>
  </si>
  <si>
    <t>Certified Activity Reports (CAR) are due from each carrier or FBO conducting activity at either Alaska International Airport System (AIAS) airport, e.g., Ted Stevens Anchorage International Airport [ANC] and Fairbanks International Airport [FAI], no later than the 10th of the month following the month of activity, or the first business day following an official holiday in the State of Alaska. CARs received after the deadline will be charged a late fee of $30 for the first day and $15 each day thereafter until the CAR is received.</t>
  </si>
  <si>
    <t>Accessing the AIAS CAR Form</t>
  </si>
  <si>
    <r>
      <rPr>
        <sz val="12"/>
        <rFont val="Aptos"/>
        <family val="2"/>
      </rPr>
      <t xml:space="preserve">The AIAS CAR Form is web-based and dynamically pulls information via the internet. It also pulls data such as rates, certified maximum gross takeoff weights (CMGTW), aircraft types, etc. from a central database that is updated as needed. Because the database is updated as needed, </t>
    </r>
    <r>
      <rPr>
        <i/>
        <u/>
        <sz val="12"/>
        <rFont val="Aptos"/>
        <family val="2"/>
      </rPr>
      <t>the form must be downloaded from the AIAS website every time. Do NOT reuse a previously submitted CAR form.</t>
    </r>
  </si>
  <si>
    <t>Due to the dynamic nature of the Excel workbook, the following steps must be observed:</t>
  </si>
  <si>
    <r>
      <rPr>
        <b/>
        <sz val="12"/>
        <rFont val="Aptos"/>
        <family val="2"/>
      </rPr>
      <t>Airline Info Tab</t>
    </r>
    <r>
      <rPr>
        <sz val="12"/>
        <rFont val="Aptos"/>
        <family val="2"/>
      </rPr>
      <t xml:space="preserve"> – Items noted with * are required.</t>
    </r>
  </si>
  <si>
    <t>Activity Entry Tab</t>
  </si>
  <si>
    <t>For ANC only, report activity separately for the North and South Terminals.</t>
  </si>
  <si>
    <t>Submission</t>
  </si>
  <si>
    <t>ALASKA INTERNATIONAL AIRPORT SYSTEM</t>
  </si>
  <si>
    <t>Certified Activity Report Submittal Instructions</t>
  </si>
  <si>
    <t>1.</t>
  </si>
  <si>
    <r>
      <rPr>
        <sz val="12"/>
        <rFont val="Aptos"/>
        <family val="2"/>
      </rPr>
      <t xml:space="preserve">Downloading: The AIAS CAR form is located here: </t>
    </r>
    <r>
      <rPr>
        <u/>
        <sz val="12"/>
        <color rgb="FF0563C1"/>
        <rFont val="Aptos"/>
        <family val="2"/>
      </rPr>
      <t>https://dot.alaska.gov/aias/rates_fees.shtml</t>
    </r>
    <r>
      <rPr>
        <sz val="12"/>
        <rFont val="Aptos"/>
        <family val="2"/>
      </rPr>
      <t>, under Current Airline Certified Activity Reporting Forms. Click on the form to download it.</t>
    </r>
  </si>
  <si>
    <t>2.</t>
  </si>
  <si>
    <t>Enabling: After downloading the CAR Form, SAVE the file locally, CLOSE and REOPEN the saved version and click ENABLE on the yellow bar. Click on the Airline Info tab to start, completing all yellow fields.</t>
  </si>
  <si>
    <r>
      <rPr>
        <b/>
        <sz val="12"/>
        <rFont val="Aptos"/>
        <family val="2"/>
      </rPr>
      <t>*Airport:</t>
    </r>
    <r>
      <rPr>
        <sz val="12"/>
        <rFont val="Aptos"/>
        <family val="2"/>
      </rPr>
      <t xml:space="preserve"> Select Airport from drop down menu to report activity at ANC or FAI. Separate CARs must be submitted for each airport.</t>
    </r>
  </si>
  <si>
    <t>3.</t>
  </si>
  <si>
    <r>
      <rPr>
        <b/>
        <sz val="12"/>
        <rFont val="Aptos"/>
        <family val="2"/>
      </rPr>
      <t>*Month Activity Occurred:</t>
    </r>
    <r>
      <rPr>
        <sz val="12"/>
        <rFont val="Aptos"/>
        <family val="2"/>
      </rPr>
      <t xml:space="preserve"> Select from the drop-down menu the month for which you are reporting activity.</t>
    </r>
  </si>
  <si>
    <t>4.</t>
  </si>
  <si>
    <r>
      <rPr>
        <b/>
        <sz val="12"/>
        <rFont val="Aptos"/>
        <family val="2"/>
      </rPr>
      <t>*Signatory rates apply?</t>
    </r>
    <r>
      <rPr>
        <sz val="12"/>
        <rFont val="Aptos"/>
        <family val="2"/>
      </rPr>
      <t xml:space="preserve"> If your company is a Signatory Airline, select “Yes,” otherwise, select “No”.</t>
    </r>
  </si>
  <si>
    <t>5.</t>
  </si>
  <si>
    <r>
      <rPr>
        <b/>
        <sz val="12"/>
        <rFont val="Aptos"/>
        <family val="2"/>
      </rPr>
      <t>*Submitter's Name:</t>
    </r>
    <r>
      <rPr>
        <sz val="12"/>
        <rFont val="Aptos"/>
        <family val="2"/>
      </rPr>
      <t xml:space="preserve"> Type the name of the person completing the form.</t>
    </r>
  </si>
  <si>
    <t>6.</t>
  </si>
  <si>
    <r>
      <rPr>
        <b/>
        <sz val="12"/>
        <rFont val="Aptos"/>
        <family val="2"/>
      </rPr>
      <t>*Submitter's Email:</t>
    </r>
    <r>
      <rPr>
        <sz val="12"/>
        <rFont val="Aptos"/>
        <family val="2"/>
      </rPr>
      <t xml:space="preserve"> Type the email address that is being used to submit the form.</t>
    </r>
  </si>
  <si>
    <t>7.</t>
  </si>
  <si>
    <r>
      <rPr>
        <b/>
        <sz val="12"/>
        <rFont val="Aptos"/>
        <family val="2"/>
      </rPr>
      <t>*Submitter's Phone:</t>
    </r>
    <r>
      <rPr>
        <sz val="12"/>
        <rFont val="Aptos"/>
        <family val="2"/>
      </rPr>
      <t xml:space="preserve"> Enter a valid phone number for the submitter.</t>
    </r>
  </si>
  <si>
    <t>8.</t>
  </si>
  <si>
    <r>
      <rPr>
        <b/>
        <sz val="12"/>
        <rFont val="Aptos"/>
        <family val="2"/>
      </rPr>
      <t>*Certification:</t>
    </r>
    <r>
      <rPr>
        <sz val="12"/>
        <rFont val="Aptos"/>
        <family val="2"/>
      </rPr>
      <t xml:space="preserve"> Select “Yes” from the drop-down menu to certify that the form being submitted to the airport is correct.</t>
    </r>
  </si>
  <si>
    <r>
      <rPr>
        <b/>
        <sz val="12"/>
        <rFont val="Aptos"/>
        <family val="2"/>
      </rPr>
      <t>Landing Fee Information</t>
    </r>
    <r>
      <rPr>
        <sz val="12"/>
        <rFont val="Aptos"/>
        <family val="2"/>
      </rPr>
      <t xml:space="preserve"> – Items noted with * are required.</t>
    </r>
  </si>
  <si>
    <t>•</t>
  </si>
  <si>
    <r>
      <rPr>
        <b/>
        <sz val="12"/>
        <rFont val="Aptos"/>
        <family val="2"/>
      </rPr>
      <t>Tail-number:</t>
    </r>
    <r>
      <rPr>
        <sz val="12"/>
        <rFont val="Aptos"/>
        <family val="2"/>
      </rPr>
      <t xml:space="preserve"> optional</t>
    </r>
  </si>
  <si>
    <t>*Origin Domestic or Origin International:</t>
  </si>
  <si>
    <t>o</t>
  </si>
  <si>
    <t>Enter Domestic if the aircraft arrived direct from an airport within the United States (U.S.).</t>
  </si>
  <si>
    <t>Enter International if the aircraft arrived direct from an airport that is outside the U.S.</t>
  </si>
  <si>
    <t>*Cargo or Passenger:</t>
  </si>
  <si>
    <t>Select Passenger for aircraft that operate primarily as a passenger flight, even if cargo is also transported.</t>
  </si>
  <si>
    <t>Select Cargo for aircraft that operate as an all-cargo flight.</t>
  </si>
  <si>
    <t>If the same aircraft model is used for passenger and cargo flights, report passenger and cargo flights on separate lines.</t>
  </si>
  <si>
    <r>
      <rPr>
        <b/>
        <sz val="12"/>
        <rFont val="Aptos"/>
        <family val="2"/>
      </rPr>
      <t>*Count of Landings:</t>
    </r>
    <r>
      <rPr>
        <sz val="12"/>
        <rFont val="Aptos"/>
        <family val="2"/>
      </rPr>
      <t xml:space="preserve"> Enter the number of landings for each line. Record all landings, even for those aircraft types that are under 6,000 pounds.</t>
    </r>
  </si>
  <si>
    <r>
      <rPr>
        <b/>
        <sz val="12"/>
        <rFont val="Aptos"/>
        <family val="2"/>
      </rPr>
      <t>*CMGTW in pounds:</t>
    </r>
    <r>
      <rPr>
        <sz val="12"/>
        <rFont val="Aptos"/>
        <family val="2"/>
      </rPr>
      <t xml:space="preserve"> Certified Maximum Gross Take-off Weight (CMGTW) is automatically populated based on the selection in the Aircraft Model field.</t>
    </r>
  </si>
  <si>
    <r>
      <rPr>
        <b/>
        <sz val="12"/>
        <rFont val="Aptos"/>
        <family val="2"/>
      </rPr>
      <t>Landing Fee per 1,000 pounds:</t>
    </r>
    <r>
      <rPr>
        <sz val="12"/>
        <rFont val="Aptos"/>
        <family val="2"/>
      </rPr>
      <t xml:space="preserve"> The landing fee is automatically populated based on the airport where the operation occurs and whether the company is a Signatory Airline, with two exceptions: aircraft with a CMGTW of 12,500 pounds or less are charged the signatory rate regardless of carrier status, and landing fees are waived for aircraft with a CMGTW of less than 6,000 pounds (though these landings must still be reported).</t>
    </r>
  </si>
  <si>
    <r>
      <rPr>
        <b/>
        <sz val="12"/>
        <rFont val="Aptos"/>
        <family val="2"/>
      </rPr>
      <t>Subtotal:</t>
    </r>
    <r>
      <rPr>
        <sz val="12"/>
        <rFont val="Aptos"/>
        <family val="2"/>
      </rPr>
      <t xml:space="preserve"> Automatically populated with the product of </t>
    </r>
    <r>
      <rPr>
        <i/>
        <sz val="12"/>
        <rFont val="Aptos"/>
        <family val="2"/>
      </rPr>
      <t>Count of Landings</t>
    </r>
    <r>
      <rPr>
        <sz val="12"/>
        <rFont val="Aptos"/>
        <family val="2"/>
      </rPr>
      <t xml:space="preserve"> multiplied by </t>
    </r>
    <r>
      <rPr>
        <i/>
        <sz val="12"/>
        <rFont val="Aptos"/>
        <family val="2"/>
      </rPr>
      <t>CMGTW in pounds</t>
    </r>
    <r>
      <rPr>
        <sz val="12"/>
        <rFont val="Aptos"/>
        <family val="2"/>
      </rPr>
      <t xml:space="preserve"> multiplied by </t>
    </r>
    <r>
      <rPr>
        <i/>
        <sz val="12"/>
        <rFont val="Aptos"/>
        <family val="2"/>
      </rPr>
      <t>Landing Fee per 1,000 pounds</t>
    </r>
    <r>
      <rPr>
        <sz val="12"/>
        <rFont val="Aptos"/>
        <family val="2"/>
      </rPr>
      <t>.</t>
    </r>
  </si>
  <si>
    <t>Deplaned:</t>
  </si>
  <si>
    <t>▪</t>
  </si>
  <si>
    <r>
      <rPr>
        <b/>
        <sz val="12"/>
        <rFont val="Aptos"/>
        <family val="2"/>
      </rPr>
      <t>Non-Transfer:</t>
    </r>
    <r>
      <rPr>
        <sz val="12"/>
        <rFont val="Aptos"/>
        <family val="2"/>
      </rPr>
      <t xml:space="preserve"> Enter the total weight of revenue freight (excluding mail and passenger bags) that is unloaded and remains in Alaska.</t>
    </r>
  </si>
  <si>
    <r>
      <rPr>
        <b/>
        <sz val="12"/>
        <rFont val="Aptos"/>
        <family val="2"/>
      </rPr>
      <t>Transferred:</t>
    </r>
    <r>
      <rPr>
        <sz val="12"/>
        <rFont val="Aptos"/>
        <family val="2"/>
      </rPr>
      <t xml:space="preserve"> Enter the total weight of revenue freight that is unloaded then </t>
    </r>
    <r>
      <rPr>
        <i/>
        <sz val="12"/>
        <rFont val="Aptos"/>
        <family val="2"/>
      </rPr>
      <t>transferred to another</t>
    </r>
    <r>
      <rPr>
        <sz val="12"/>
        <rFont val="Aptos"/>
        <family val="2"/>
      </rPr>
      <t xml:space="preserve"> airline for shipping. Separate by domestic or international based on the arrival aircraft's airport of departure.</t>
    </r>
  </si>
  <si>
    <t>Enplaned:</t>
  </si>
  <si>
    <r>
      <rPr>
        <b/>
        <sz val="12"/>
        <rFont val="Aptos"/>
        <family val="2"/>
      </rPr>
      <t>Non-Transfer:</t>
    </r>
    <r>
      <rPr>
        <sz val="12"/>
        <rFont val="Aptos"/>
        <family val="2"/>
      </rPr>
      <t xml:space="preserve"> Enter the total weight of revenue freight (excluding mail and passenger bags) that is loaded onto an aircraft.</t>
    </r>
  </si>
  <si>
    <r>
      <rPr>
        <b/>
        <sz val="12"/>
        <rFont val="Aptos"/>
        <family val="2"/>
      </rPr>
      <t>Cross Loaded:</t>
    </r>
    <r>
      <rPr>
        <sz val="12"/>
        <rFont val="Aptos"/>
        <family val="2"/>
      </rPr>
      <t xml:space="preserve"> Enter the total weight of revenue freight that is transferred from another airline and loaded onto an aircraft.</t>
    </r>
  </si>
  <si>
    <r>
      <rPr>
        <b/>
        <sz val="12"/>
        <rFont val="Aptos"/>
        <family val="2"/>
      </rPr>
      <t>Transit:</t>
    </r>
    <r>
      <rPr>
        <sz val="12"/>
        <rFont val="Aptos"/>
        <family val="2"/>
      </rPr>
      <t xml:space="preserve"> Enter the total weight of revenue freight that remains on the aircraft during a stop at the airport including revenue freight that may be removed temporarily to accommodate a CBP inspection then reloaded.</t>
    </r>
  </si>
  <si>
    <t>Mail:</t>
  </si>
  <si>
    <r>
      <rPr>
        <b/>
        <sz val="12"/>
        <rFont val="Aptos"/>
        <family val="2"/>
      </rPr>
      <t>Deplaned Mail:</t>
    </r>
    <r>
      <rPr>
        <sz val="12"/>
        <rFont val="Aptos"/>
        <family val="2"/>
      </rPr>
      <t xml:space="preserve"> Enter the total weight of U.S. Mail unloaded from an aircraft, including mail transferred to another airline, bypass mail, and express mail. Separate by domestic or international airport of departure.</t>
    </r>
  </si>
  <si>
    <r>
      <rPr>
        <b/>
        <sz val="12"/>
        <rFont val="Aptos"/>
        <family val="2"/>
      </rPr>
      <t>Enplaned Mail:</t>
    </r>
    <r>
      <rPr>
        <sz val="12"/>
        <rFont val="Aptos"/>
        <family val="2"/>
      </rPr>
      <t xml:space="preserve"> Enter the total weight of U.S. Mail loaded onto an aircraft, including originating mail, connecting mail, mail transferred from another airline, bypass mail, and express mail. Separate between domestic and international origin.</t>
    </r>
  </si>
  <si>
    <r>
      <rPr>
        <b/>
        <sz val="12"/>
        <rFont val="Aptos"/>
        <family val="2"/>
      </rPr>
      <t xml:space="preserve">Fuel Flowage - </t>
    </r>
    <r>
      <rPr>
        <i/>
        <sz val="12"/>
        <rFont val="Aptos"/>
        <family val="2"/>
      </rPr>
      <t>This fee is not included on your monthly invoice. The information is for reporting purposes only.</t>
    </r>
  </si>
  <si>
    <r>
      <rPr>
        <b/>
        <sz val="12"/>
        <rFont val="Aptos"/>
        <family val="2"/>
      </rPr>
      <t>Supplier:</t>
    </r>
    <r>
      <rPr>
        <sz val="12"/>
        <rFont val="Aptos"/>
        <family val="2"/>
      </rPr>
      <t xml:space="preserve"> Enter the fuel supply company(s) from which you purchased fuel.</t>
    </r>
  </si>
  <si>
    <r>
      <rPr>
        <b/>
        <sz val="12"/>
        <rFont val="Aptos"/>
        <family val="2"/>
      </rPr>
      <t>Gallons:</t>
    </r>
    <r>
      <rPr>
        <sz val="12"/>
        <rFont val="Aptos"/>
        <family val="2"/>
      </rPr>
      <t xml:space="preserve"> Enter the total number of gallons of fuel supplied by fueler.</t>
    </r>
  </si>
  <si>
    <r>
      <rPr>
        <b/>
        <sz val="12"/>
        <rFont val="Aptos"/>
        <family val="2"/>
      </rPr>
      <t>Rate:</t>
    </r>
    <r>
      <rPr>
        <sz val="12"/>
        <rFont val="Aptos"/>
        <family val="2"/>
      </rPr>
      <t xml:space="preserve"> The rate is automatically populated based on the type of fuel supplied.</t>
    </r>
  </si>
  <si>
    <r>
      <rPr>
        <b/>
        <sz val="12"/>
        <rFont val="Aptos"/>
        <family val="2"/>
      </rPr>
      <t>Subtotal:</t>
    </r>
    <r>
      <rPr>
        <sz val="12"/>
        <rFont val="Aptos"/>
        <family val="2"/>
      </rPr>
      <t xml:space="preserve"> Automatically populated as the product of Quantity </t>
    </r>
    <r>
      <rPr>
        <i/>
        <sz val="12"/>
        <rFont val="Aptos"/>
        <family val="2"/>
      </rPr>
      <t>multiplied by</t>
    </r>
    <r>
      <rPr>
        <sz val="12"/>
        <rFont val="Aptos"/>
        <family val="2"/>
      </rPr>
      <t xml:space="preserve"> Rate.</t>
    </r>
  </si>
  <si>
    <r>
      <rPr>
        <b/>
        <sz val="12"/>
        <rFont val="Aptos"/>
        <family val="2"/>
      </rPr>
      <t>Aircraft Parking</t>
    </r>
    <r>
      <rPr>
        <sz val="12"/>
        <rFont val="Aptos"/>
        <family val="2"/>
      </rPr>
      <t xml:space="preserve"> All airlines parking aircraft of 6,000 pounds or more on airport administered parking aprons must report.</t>
    </r>
  </si>
  <si>
    <r>
      <rPr>
        <b/>
        <sz val="12"/>
        <rFont val="Aptos"/>
        <family val="2"/>
      </rPr>
      <t>Wide Body for up to 4 hours:</t>
    </r>
    <r>
      <rPr>
        <sz val="12"/>
        <rFont val="Aptos"/>
        <family val="2"/>
      </rPr>
      <t xml:space="preserve"> Enter the total number of wide body aircraft, e.g., Aircraft Design Group (ADG) V or ADG VI, parkings on airport administered parking spots for 4 hours or less. Greyed-out fields are auto-calculated.</t>
    </r>
  </si>
  <si>
    <r>
      <rPr>
        <b/>
        <sz val="12"/>
        <rFont val="Aptos"/>
        <family val="2"/>
      </rPr>
      <t>Wide Body over 4 hrs; not to exceed 24 hrs:</t>
    </r>
    <r>
      <rPr>
        <sz val="12"/>
        <rFont val="Aptos"/>
        <family val="2"/>
      </rPr>
      <t xml:space="preserve"> Enter the total number of wide body aircraft parkings on airport administered parking spots for more than 4 hours and less than 24 hours. Any aircraft parked more than 24 hours requires an additional count. Greyed-out fields are auto-calculated.</t>
    </r>
  </si>
  <si>
    <r>
      <rPr>
        <b/>
        <sz val="12"/>
        <rFont val="Aptos"/>
        <family val="2"/>
      </rPr>
      <t>Narrow Body up to 4 hours:</t>
    </r>
    <r>
      <rPr>
        <sz val="12"/>
        <rFont val="Aptos"/>
        <family val="2"/>
      </rPr>
      <t xml:space="preserve"> Enter the number of narrow body aircraft, e.g., ADG I, II, III, or IV, parkings on airport administered parking spots for 4 hours or less. Greyed-out fields are auto-calculated.</t>
    </r>
  </si>
  <si>
    <r>
      <rPr>
        <b/>
        <sz val="12"/>
        <rFont val="Aptos"/>
        <family val="2"/>
      </rPr>
      <t>Narrow Body over 4 hrs; not to exceed 24 hrs:</t>
    </r>
    <r>
      <rPr>
        <sz val="12"/>
        <rFont val="Aptos"/>
        <family val="2"/>
      </rPr>
      <t xml:space="preserve"> Enter the number of narrow body aircraft parkings on airport administered parking spots for more than 4 hours and less than 24 hours Any aircraft parked more than 24 hours require an additional count. Greyed-out fields are auto-calculated.</t>
    </r>
  </si>
  <si>
    <r>
      <rPr>
        <b/>
        <sz val="12"/>
        <rFont val="Aptos"/>
        <family val="2"/>
      </rPr>
      <t>Gate Use –</t>
    </r>
    <r>
      <rPr>
        <sz val="12"/>
        <rFont val="Aptos"/>
        <family val="2"/>
      </rPr>
      <t xml:space="preserve"> Report gate usage by aircraft type, only for gates assigned by the airport on a common-use basis. Do not report activity at gates identified as preferential in your company's Operating Agreement and Passenger Terminal Lease. Greyed-out fields are auto-calculated.</t>
    </r>
  </si>
  <si>
    <r>
      <rPr>
        <b/>
        <sz val="12"/>
        <rFont val="Aptos"/>
        <family val="2"/>
      </rPr>
      <t>Wide Body per occurrence</t>
    </r>
    <r>
      <rPr>
        <sz val="12"/>
        <rFont val="Aptos"/>
        <family val="2"/>
      </rPr>
      <t xml:space="preserve"> (ADG V or VI)</t>
    </r>
  </si>
  <si>
    <r>
      <rPr>
        <b/>
        <sz val="12"/>
        <rFont val="Aptos"/>
        <family val="2"/>
      </rPr>
      <t>Narrow Body per occurrence</t>
    </r>
    <r>
      <rPr>
        <sz val="12"/>
        <rFont val="Aptos"/>
        <family val="2"/>
      </rPr>
      <t xml:space="preserve"> (ADG I, II, III, or IV)</t>
    </r>
  </si>
  <si>
    <r>
      <rPr>
        <b/>
        <sz val="12"/>
        <rFont val="Aptos"/>
        <family val="2"/>
      </rPr>
      <t>Regional per occurrence</t>
    </r>
    <r>
      <rPr>
        <sz val="12"/>
        <rFont val="Aptos"/>
        <family val="2"/>
      </rPr>
      <t xml:space="preserve"> (50-99 seats)</t>
    </r>
  </si>
  <si>
    <r>
      <rPr>
        <b/>
        <sz val="12"/>
        <rFont val="Aptos"/>
        <family val="2"/>
      </rPr>
      <t>Commuter per occurrence</t>
    </r>
    <r>
      <rPr>
        <sz val="12"/>
        <rFont val="Aptos"/>
        <family val="2"/>
      </rPr>
      <t xml:space="preserve"> (&lt; 50 seats)</t>
    </r>
  </si>
  <si>
    <r>
      <rPr>
        <b/>
        <sz val="12"/>
        <rFont val="Aptos"/>
        <family val="2"/>
      </rPr>
      <t>Ticket Counters/Bag Make-up Areas &amp; Passenger Boarding Bridges:</t>
    </r>
    <r>
      <rPr>
        <sz val="12"/>
        <rFont val="Aptos"/>
        <family val="2"/>
      </rPr>
      <t xml:space="preserve"> </t>
    </r>
    <r>
      <rPr>
        <i/>
        <sz val="12"/>
        <rFont val="Aptos"/>
        <family val="2"/>
      </rPr>
      <t>For ANC only, report activity separately for the North and South Terminals.</t>
    </r>
  </si>
  <si>
    <r>
      <rPr>
        <b/>
        <sz val="12"/>
        <rFont val="Aptos"/>
        <family val="2"/>
      </rPr>
      <t>Ticket Counter / Bag Make-up Space per use:</t>
    </r>
    <r>
      <rPr>
        <sz val="12"/>
        <rFont val="Aptos"/>
        <family val="2"/>
      </rPr>
      <t xml:space="preserve"> Enter the total number of uses for each of the ticket counters and bag makeup areas. Greyed-out fields are auto-calculated.</t>
    </r>
  </si>
  <si>
    <r>
      <rPr>
        <b/>
        <sz val="12"/>
        <rFont val="Aptos"/>
        <family val="2"/>
      </rPr>
      <t>Passenger Board Bridge Fee per turn:</t>
    </r>
    <r>
      <rPr>
        <sz val="12"/>
        <rFont val="Aptos"/>
        <family val="2"/>
      </rPr>
      <t xml:space="preserve"> Enter the total number of turns for each passenger boarding bridge used. One turn equals one landing plus one departure. Greyed-out fields are auto-calculated.</t>
    </r>
  </si>
  <si>
    <r>
      <rPr>
        <b/>
        <sz val="12"/>
        <rFont val="Aptos"/>
        <family val="2"/>
      </rPr>
      <t>Revenue:</t>
    </r>
    <r>
      <rPr>
        <sz val="12"/>
        <rFont val="Aptos"/>
        <family val="2"/>
      </rPr>
      <t xml:space="preserve"> A passenger whose travel generates ticket revenue for the airline.</t>
    </r>
  </si>
  <si>
    <r>
      <rPr>
        <b/>
        <sz val="12"/>
        <rFont val="Aptos"/>
        <family val="2"/>
      </rPr>
      <t>Deplaned:</t>
    </r>
    <r>
      <rPr>
        <sz val="12"/>
        <rFont val="Aptos"/>
        <family val="2"/>
      </rPr>
      <t xml:space="preserve"> Enter the total number of revenue passengers who disembark flights at the AIAS airport. Enter as Domestic or International based on airport of origination.</t>
    </r>
  </si>
  <si>
    <r>
      <rPr>
        <b/>
        <sz val="12"/>
        <rFont val="Aptos"/>
        <family val="2"/>
      </rPr>
      <t>Enplaned:</t>
    </r>
    <r>
      <rPr>
        <sz val="12"/>
        <rFont val="Aptos"/>
        <family val="2"/>
      </rPr>
      <t xml:space="preserve"> Enter the total number of revenue passengers who embark a flight at the AIAS airport. Enter as Domestic or International based on airport of arrival.</t>
    </r>
  </si>
  <si>
    <r>
      <rPr>
        <b/>
        <sz val="12"/>
        <rFont val="Aptos"/>
        <family val="2"/>
      </rPr>
      <t>In Transit:</t>
    </r>
    <r>
      <rPr>
        <sz val="12"/>
        <rFont val="Aptos"/>
        <family val="2"/>
      </rPr>
      <t xml:space="preserve"> Enter the total number of passengers who remain on the same flight number while others disembark or embark. Passengers changing flights or flight numbers must not be reported as In Transit. Enter as Domestic or International based on passenger's country of departure.</t>
    </r>
  </si>
  <si>
    <r>
      <rPr>
        <b/>
        <sz val="12"/>
        <rFont val="Aptos"/>
        <family val="2"/>
      </rPr>
      <t>Non-revenue:</t>
    </r>
    <r>
      <rPr>
        <sz val="12"/>
        <rFont val="Aptos"/>
        <family val="2"/>
      </rPr>
      <t xml:space="preserve"> Report passenger numbers in this category using the same methodology as Revenue. Greyed-out fields are auto-calculated.</t>
    </r>
  </si>
  <si>
    <r>
      <rPr>
        <b/>
        <sz val="12"/>
        <rFont val="Aptos"/>
        <family val="2"/>
      </rPr>
      <t>Crew:</t>
    </r>
    <r>
      <rPr>
        <sz val="12"/>
        <rFont val="Aptos"/>
        <family val="2"/>
      </rPr>
      <t xml:space="preserve"> Travelers who are pilots, flight attendants, or other crew members </t>
    </r>
    <r>
      <rPr>
        <i/>
        <sz val="12"/>
        <rFont val="Aptos"/>
        <family val="2"/>
      </rPr>
      <t>who are operating or working on the flight</t>
    </r>
    <r>
      <rPr>
        <sz val="12"/>
        <rFont val="Aptos"/>
        <family val="2"/>
      </rPr>
      <t>. Travelers who are employees of the airline and are not operating or working the flight must be reported as Revenue or Non-revenue passengers.</t>
    </r>
  </si>
  <si>
    <r>
      <rPr>
        <b/>
        <sz val="12"/>
        <rFont val="Aptos"/>
        <family val="2"/>
      </rPr>
      <t>Common Use:</t>
    </r>
    <r>
      <rPr>
        <sz val="12"/>
        <rFont val="Aptos"/>
        <family val="2"/>
      </rPr>
      <t xml:space="preserve"> This field is auto calculated using the total number of revenue and non-revenue enplaned passengers reported in the Passenger Statistics section. Greyed-out fields are auto-calculated.</t>
    </r>
  </si>
  <si>
    <r>
      <rPr>
        <b/>
        <sz val="12"/>
        <rFont val="Aptos"/>
        <family val="2"/>
      </rPr>
      <t>CUPPs Fee:</t>
    </r>
    <r>
      <rPr>
        <sz val="12"/>
        <rFont val="Aptos"/>
        <family val="2"/>
      </rPr>
      <t xml:space="preserve"> Enter the total number of enplaned passengers processed through airport-provided check-in counters, boarding pass printers, or baggage tag systems, i.e., Common Use Passenger Processing (CUPPs) System. Airlines with preferentially leased ticket counters generally do not report CUPPS usage. Greyed-out fields are auto-calculated.</t>
    </r>
  </si>
  <si>
    <t>9.</t>
  </si>
  <si>
    <r>
      <rPr>
        <b/>
        <sz val="12"/>
        <rFont val="Aptos"/>
        <family val="2"/>
      </rPr>
      <t>Aircraft:</t>
    </r>
    <r>
      <rPr>
        <sz val="12"/>
        <rFont val="Aptos"/>
        <family val="2"/>
      </rPr>
      <t xml:space="preserve"> Enter the total number of aircraft inspected by CBP using airport-provided CBP services. Greyed-out fields are auto-calculated.</t>
    </r>
  </si>
  <si>
    <r>
      <rPr>
        <b/>
        <sz val="12"/>
        <rFont val="Aptos"/>
        <family val="2"/>
      </rPr>
      <t>Persons:</t>
    </r>
    <r>
      <rPr>
        <sz val="12"/>
        <rFont val="Aptos"/>
        <family val="2"/>
      </rPr>
      <t xml:space="preserve"> Enter the total number of deplaned revenue and non-revenue passengers who were processed through the airport's FIS Facility or by the airport's FIS personnel. Greyed-out fields are auto-calculated.</t>
    </r>
  </si>
  <si>
    <t>10.</t>
  </si>
  <si>
    <r>
      <rPr>
        <b/>
        <sz val="12"/>
        <rFont val="Aptos"/>
        <family val="2"/>
      </rPr>
      <t>Grand Total:</t>
    </r>
    <r>
      <rPr>
        <sz val="12"/>
        <rFont val="Aptos"/>
        <family val="2"/>
      </rPr>
      <t xml:space="preserve"> The sum of sections in the CAR form. This amount is payable to the airport for conducting operations and using airport-provided facilities and is shown on the Airline Info Tab under </t>
    </r>
    <r>
      <rPr>
        <b/>
        <sz val="12"/>
        <rFont val="Aptos"/>
        <family val="2"/>
      </rPr>
      <t>Estimated Amount Due.</t>
    </r>
  </si>
  <si>
    <t>Attach only one CAR per email.</t>
  </si>
  <si>
    <t>If there is any discrepancy between the Operating Agreement and Passenger Terminal Lease (OAPTL) and the CAR, the OAPTL takes precedence.</t>
  </si>
  <si>
    <r>
      <t>*Company Name &amp; Number:</t>
    </r>
    <r>
      <rPr>
        <sz val="12"/>
        <rFont val="Aptos"/>
        <family val="2"/>
      </rPr>
      <t xml:space="preserve"> Select your company from the drop-down menu. If your company is not listed, select Other and type your company name in the space provided. Contact </t>
    </r>
    <r>
      <rPr>
        <u/>
        <sz val="12"/>
        <color rgb="FF0563C1"/>
        <rFont val="Aptos"/>
        <family val="2"/>
      </rPr>
      <t>dot.aia.finance@alaska.gov</t>
    </r>
    <r>
      <rPr>
        <sz val="12"/>
        <rFont val="Aptos"/>
        <family val="2"/>
      </rPr>
      <t xml:space="preserve"> to have your company name added to the drop-down menu.</t>
    </r>
  </si>
  <si>
    <r>
      <rPr>
        <i/>
        <sz val="12"/>
        <color rgb="FFEE0000"/>
        <rFont val="Aptos"/>
        <family val="2"/>
      </rPr>
      <t xml:space="preserve">After completing the Airline Info Tab, </t>
    </r>
    <r>
      <rPr>
        <b/>
        <i/>
        <sz val="12"/>
        <color rgb="FFEE0000"/>
        <rFont val="Aptos"/>
        <family val="2"/>
      </rPr>
      <t>SAVE the document to your local computer</t>
    </r>
    <r>
      <rPr>
        <i/>
        <sz val="12"/>
        <color rgb="FFEE0000"/>
        <rFont val="Aptos"/>
        <family val="2"/>
      </rPr>
      <t xml:space="preserve"> then click the Activity Entry Tab.</t>
    </r>
  </si>
  <si>
    <r>
      <rPr>
        <sz val="12"/>
        <color rgb="FFEE0000"/>
        <rFont val="Aptos"/>
        <family val="2"/>
      </rPr>
      <t xml:space="preserve">SAVE the CAR form as an .xlsx file only. </t>
    </r>
    <r>
      <rPr>
        <i/>
        <sz val="12"/>
        <color rgb="FFEE0000"/>
        <rFont val="Aptos"/>
        <family val="2"/>
      </rPr>
      <t>PDFs and all other file formats will be returned for correction.</t>
    </r>
  </si>
  <si>
    <r>
      <rPr>
        <sz val="12"/>
        <rFont val="Aptos"/>
        <family val="2"/>
      </rPr>
      <t xml:space="preserve">To submit an ANC CAR, attach the CAR to an email and </t>
    </r>
    <r>
      <rPr>
        <sz val="12"/>
        <color rgb="FFEE0000"/>
        <rFont val="Aptos"/>
        <family val="2"/>
      </rPr>
      <t>send to dot.aia.finance@alaska.gov</t>
    </r>
    <r>
      <rPr>
        <sz val="12"/>
        <rFont val="Aptos"/>
        <family val="2"/>
      </rPr>
      <t>.</t>
    </r>
  </si>
  <si>
    <r>
      <rPr>
        <sz val="12"/>
        <rFont val="Aptos"/>
        <family val="2"/>
      </rPr>
      <t xml:space="preserve">To submit an FAI CAR, attach the CAR to an email and </t>
    </r>
    <r>
      <rPr>
        <sz val="12"/>
        <color rgb="FFEE0000"/>
        <rFont val="Aptos"/>
        <family val="2"/>
      </rPr>
      <t>send to dot.fai.accounting@alaska.gov</t>
    </r>
    <r>
      <rPr>
        <sz val="12"/>
        <rFont val="Aptos"/>
        <family val="2"/>
      </rPr>
      <t>.</t>
    </r>
  </si>
  <si>
    <t>Fiscal Year 2027</t>
  </si>
  <si>
    <t>Transferred</t>
  </si>
  <si>
    <t>Cross Loaded</t>
  </si>
  <si>
    <t>Ticket Counter / Bag Make-up Space per use</t>
  </si>
  <si>
    <t>Each revenue &amp; non-revenue deplaned passenger using CBP Facility</t>
  </si>
  <si>
    <t>Version 07/30/26</t>
  </si>
  <si>
    <t>Version: 07/30/2026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</si>
</sst>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quot;$&quot;#,##0.00"/>
    <numFmt numFmtId="166" formatCode="#,##0;\-#,##0;&quot;-&quot;"/>
    <numFmt numFmtId="167" formatCode="&quot;$&quot;#,##0.000"/>
    <numFmt numFmtId="168" formatCode="\'\'\'"/>
    <numFmt numFmtId="169" formatCode="#,##0;\-#,##0;;@"/>
    <numFmt numFmtId="170" formatCode="#,##0_);\(#,##0\);\-"/>
  </numFmts>
  <fonts count="63" x14ac:knownFonts="1">
    <font>
      <sz val="10"/>
      <name val="Arial"/>
    </font>
    <font>
      <sz val="10"/>
      <name val="Arial"/>
      <family val="2"/>
    </font>
    <font>
      <sz val="8"/>
      <name val="Arial"/>
      <family val="2"/>
    </font>
    <font>
      <b/>
      <sz val="12"/>
      <name val="Arial"/>
      <family val="2"/>
    </font>
    <font>
      <sz val="10"/>
      <name val="Arial"/>
      <family val="2"/>
    </font>
    <font>
      <sz val="8"/>
      <name val="Arial"/>
      <family val="2"/>
    </font>
    <font>
      <sz val="12"/>
      <name val="Arial"/>
      <family val="2"/>
    </font>
    <font>
      <u/>
      <sz val="10"/>
      <color indexed="12"/>
      <name val="Arial"/>
      <family val="2"/>
    </font>
    <font>
      <i/>
      <sz val="12"/>
      <name val="Arial"/>
      <family val="2"/>
    </font>
    <font>
      <sz val="12"/>
      <color indexed="14"/>
      <name val="Arial"/>
      <family val="2"/>
    </font>
    <font>
      <sz val="12"/>
      <color theme="3" tint="-0.499984740745262"/>
      <name val="Arial"/>
      <family val="2"/>
    </font>
    <font>
      <b/>
      <sz val="12"/>
      <color theme="3" tint="-0.499984740745262"/>
      <name val="Arial"/>
      <family val="2"/>
    </font>
    <font>
      <b/>
      <sz val="14"/>
      <color theme="3" tint="-0.499984740745262"/>
      <name val="Arial"/>
      <family val="2"/>
    </font>
    <font>
      <i/>
      <sz val="10"/>
      <color theme="3" tint="-0.499984740745262"/>
      <name val="Arial"/>
      <family val="2"/>
    </font>
    <font>
      <b/>
      <sz val="12"/>
      <color indexed="10"/>
      <name val="Arial"/>
      <family val="2"/>
    </font>
    <font>
      <sz val="12"/>
      <color indexed="10"/>
      <name val="Arial"/>
      <family val="2"/>
    </font>
    <font>
      <i/>
      <sz val="12"/>
      <color theme="3" tint="-0.499984740745262"/>
      <name val="Arial"/>
      <family val="2"/>
    </font>
    <font>
      <b/>
      <sz val="12"/>
      <color rgb="FFFF0000"/>
      <name val="Arial"/>
      <family val="2"/>
    </font>
    <font>
      <u/>
      <sz val="12"/>
      <color theme="3" tint="-0.499984740745262"/>
      <name val="Arial"/>
      <family val="2"/>
    </font>
    <font>
      <sz val="11"/>
      <color theme="3" tint="-0.499984740745262"/>
      <name val="Arial"/>
      <family val="2"/>
    </font>
    <font>
      <sz val="10"/>
      <color rgb="FFFF0000"/>
      <name val="Arial"/>
      <family val="2"/>
    </font>
    <font>
      <sz val="8"/>
      <name val="Arial"/>
      <family val="2"/>
    </font>
    <font>
      <sz val="14"/>
      <color theme="0"/>
      <name val="Arial"/>
      <family val="2"/>
    </font>
    <font>
      <b/>
      <sz val="14"/>
      <color theme="0"/>
      <name val="Arial"/>
      <family val="2"/>
    </font>
    <font>
      <sz val="12"/>
      <color indexed="8"/>
      <name val="Arial"/>
      <family val="2"/>
    </font>
    <font>
      <sz val="12"/>
      <color indexed="12"/>
      <name val="Arial"/>
      <family val="2"/>
    </font>
    <font>
      <sz val="16"/>
      <color rgb="FFFF0000"/>
      <name val="Arial"/>
      <family val="2"/>
    </font>
    <font>
      <b/>
      <sz val="16"/>
      <name val="Arial"/>
      <family val="2"/>
    </font>
    <font>
      <sz val="16"/>
      <name val="Arial"/>
      <family val="2"/>
    </font>
    <font>
      <b/>
      <sz val="11"/>
      <color theme="3" tint="-0.499984740745262"/>
      <name val="Arial"/>
      <family val="2"/>
    </font>
    <font>
      <sz val="12"/>
      <color theme="1"/>
      <name val="Arial"/>
      <family val="2"/>
    </font>
    <font>
      <i/>
      <sz val="8"/>
      <name val="Arial"/>
      <family val="2"/>
    </font>
    <font>
      <b/>
      <i/>
      <sz val="10"/>
      <color theme="3" tint="-0.499984740745262"/>
      <name val="Arial"/>
      <family val="2"/>
    </font>
    <font>
      <i/>
      <sz val="11"/>
      <name val="Arial"/>
      <family val="2"/>
    </font>
    <font>
      <sz val="12"/>
      <color rgb="FFEE0000"/>
      <name val="Arial"/>
      <family val="2"/>
    </font>
    <font>
      <sz val="10"/>
      <color theme="1"/>
      <name val="Arial"/>
      <family val="2"/>
    </font>
    <font>
      <b/>
      <sz val="10"/>
      <color theme="0"/>
      <name val="Arial"/>
      <family val="2"/>
    </font>
    <font>
      <b/>
      <sz val="10"/>
      <name val="Arial"/>
      <family val="2"/>
    </font>
    <font>
      <b/>
      <sz val="14"/>
      <name val="Arial"/>
      <family val="2"/>
    </font>
    <font>
      <b/>
      <sz val="11"/>
      <name val="Arial"/>
      <family val="2"/>
    </font>
    <font>
      <sz val="8"/>
      <color rgb="FFFF0000"/>
      <name val="Arial"/>
      <family val="2"/>
    </font>
    <font>
      <sz val="8"/>
      <name val="Arial"/>
      <family val="2"/>
    </font>
    <font>
      <b/>
      <u/>
      <sz val="18"/>
      <name val="Arial"/>
      <family val="2"/>
    </font>
    <font>
      <b/>
      <sz val="12"/>
      <color theme="1"/>
      <name val="Arial"/>
      <family val="2"/>
    </font>
    <font>
      <b/>
      <sz val="18"/>
      <color theme="3" tint="-0.499984740745262"/>
      <name val="Arial"/>
      <family val="2"/>
    </font>
    <font>
      <sz val="16"/>
      <color theme="3" tint="-0.499984740745262"/>
      <name val="Arial"/>
      <family val="2"/>
    </font>
    <font>
      <sz val="14"/>
      <name val="Arial"/>
      <family val="2"/>
    </font>
    <font>
      <b/>
      <sz val="20"/>
      <name val="Arial"/>
      <family val="2"/>
    </font>
    <font>
      <i/>
      <sz val="12"/>
      <color rgb="FFFF0000"/>
      <name val="Arial"/>
      <family val="2"/>
    </font>
    <font>
      <sz val="11"/>
      <color theme="1"/>
      <name val="Calibri"/>
      <family val="2"/>
      <charset val="1"/>
    </font>
    <font>
      <b/>
      <sz val="12"/>
      <name val="Aptos"/>
      <family val="2"/>
    </font>
    <font>
      <sz val="12"/>
      <name val="Aptos"/>
      <family val="2"/>
    </font>
    <font>
      <i/>
      <u/>
      <sz val="12"/>
      <name val="Aptos"/>
      <family val="2"/>
    </font>
    <font>
      <u/>
      <sz val="12"/>
      <color rgb="FF0563C1"/>
      <name val="Aptos"/>
      <family val="2"/>
    </font>
    <font>
      <i/>
      <sz val="12"/>
      <name val="Aptos"/>
      <family val="2"/>
    </font>
    <font>
      <b/>
      <sz val="12"/>
      <color rgb="FF153D63"/>
      <name val="Calibri"/>
      <family val="2"/>
    </font>
    <font>
      <b/>
      <sz val="12"/>
      <color rgb="FF153D63"/>
      <name val="Aptos Black"/>
      <family val="2"/>
    </font>
    <font>
      <sz val="12"/>
      <color theme="1"/>
      <name val="Aptos Black"/>
      <family val="2"/>
    </font>
    <font>
      <sz val="10"/>
      <name val="Aptos"/>
      <family val="2"/>
    </font>
    <font>
      <b/>
      <sz val="10"/>
      <name val="Aptos"/>
      <family val="2"/>
    </font>
    <font>
      <sz val="12"/>
      <color rgb="FFEE0000"/>
      <name val="Aptos"/>
      <family val="2"/>
    </font>
    <font>
      <i/>
      <sz val="12"/>
      <color rgb="FFEE0000"/>
      <name val="Aptos"/>
      <family val="2"/>
    </font>
    <font>
      <b/>
      <i/>
      <sz val="12"/>
      <color rgb="FFEE0000"/>
      <name val="Aptos"/>
      <family val="2"/>
    </font>
  </fonts>
  <fills count="1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rgb="FFDAEEF3"/>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8" tint="0.79998168889431442"/>
        <bgColor theme="4" tint="0.59999389629810485"/>
      </patternFill>
    </fill>
    <fill>
      <patternFill patternType="solid">
        <fgColor theme="3" tint="0.59996337778862885"/>
        <bgColor indexed="64"/>
      </patternFill>
    </fill>
    <fill>
      <patternFill patternType="solid">
        <fgColor theme="0" tint="-0.24994659260841701"/>
        <bgColor indexed="64"/>
      </patternFill>
    </fill>
    <fill>
      <patternFill patternType="solid">
        <fgColor theme="9" tint="0.79998168889431442"/>
        <bgColor theme="9" tint="0.79998168889431442"/>
      </patternFill>
    </fill>
    <fill>
      <patternFill patternType="solid">
        <fgColor theme="4" tint="0.59999389629810485"/>
        <bgColor theme="4" tint="0.59999389629810485"/>
      </patternFill>
    </fill>
    <fill>
      <patternFill patternType="solid">
        <fgColor theme="4"/>
        <bgColor theme="4"/>
      </patternFill>
    </fill>
  </fills>
  <borders count="54">
    <border>
      <left/>
      <right/>
      <top/>
      <bottom/>
      <diagonal/>
    </border>
    <border>
      <left/>
      <right/>
      <top style="thin">
        <color auto="1"/>
      </top>
      <bottom/>
      <diagonal/>
    </border>
    <border>
      <left/>
      <right/>
      <top style="medium">
        <color theme="0"/>
      </top>
      <bottom style="medium">
        <color theme="0"/>
      </bottom>
      <diagonal/>
    </border>
    <border>
      <left/>
      <right style="thick">
        <color theme="0"/>
      </right>
      <top/>
      <bottom/>
      <diagonal/>
    </border>
    <border>
      <left style="thick">
        <color theme="0"/>
      </left>
      <right/>
      <top/>
      <bottom style="hair">
        <color theme="0"/>
      </bottom>
      <diagonal/>
    </border>
    <border>
      <left style="thick">
        <color theme="0"/>
      </left>
      <right/>
      <top style="hair">
        <color theme="0"/>
      </top>
      <bottom style="hair">
        <color theme="0"/>
      </bottom>
      <diagonal/>
    </border>
    <border>
      <left style="thick">
        <color theme="0"/>
      </left>
      <right/>
      <top style="thin">
        <color theme="3" tint="-0.499984740745262"/>
      </top>
      <bottom style="hair">
        <color theme="0"/>
      </bottom>
      <diagonal/>
    </border>
    <border>
      <left style="thick">
        <color theme="0"/>
      </left>
      <right/>
      <top style="hair">
        <color theme="0"/>
      </top>
      <bottom/>
      <diagonal/>
    </border>
    <border>
      <left/>
      <right/>
      <top/>
      <bottom style="thin">
        <color theme="3" tint="-0.499984740745262"/>
      </bottom>
      <diagonal/>
    </border>
    <border>
      <left/>
      <right/>
      <top style="hair">
        <color theme="0"/>
      </top>
      <bottom style="hair">
        <color theme="0"/>
      </bottom>
      <diagonal/>
    </border>
    <border>
      <left style="thick">
        <color theme="0"/>
      </left>
      <right style="thick">
        <color theme="0"/>
      </right>
      <top style="thin">
        <color auto="1"/>
      </top>
      <bottom style="hair">
        <color theme="0"/>
      </bottom>
      <diagonal/>
    </border>
    <border>
      <left style="thick">
        <color theme="0"/>
      </left>
      <right/>
      <top style="thin">
        <color auto="1"/>
      </top>
      <bottom style="hair">
        <color theme="0"/>
      </bottom>
      <diagonal/>
    </border>
    <border>
      <left/>
      <right/>
      <top style="thin">
        <color theme="0"/>
      </top>
      <bottom/>
      <diagonal/>
    </border>
    <border>
      <left style="thick">
        <color theme="0"/>
      </left>
      <right/>
      <top style="thin">
        <color theme="0"/>
      </top>
      <bottom style="thin">
        <color theme="0"/>
      </bottom>
      <diagonal/>
    </border>
    <border>
      <left/>
      <right style="thick">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top/>
      <bottom style="hair">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1"/>
      </top>
      <bottom style="thin">
        <color theme="0"/>
      </bottom>
      <diagonal/>
    </border>
    <border>
      <left/>
      <right style="thick">
        <color theme="0"/>
      </right>
      <top style="thin">
        <color theme="1"/>
      </top>
      <bottom/>
      <diagonal/>
    </border>
    <border>
      <left style="thick">
        <color theme="0"/>
      </left>
      <right style="thick">
        <color theme="0"/>
      </right>
      <top style="thin">
        <color auto="1"/>
      </top>
      <bottom style="double">
        <color auto="1"/>
      </bottom>
      <diagonal/>
    </border>
    <border>
      <left/>
      <right style="thick">
        <color theme="0"/>
      </right>
      <top style="thin">
        <color auto="1"/>
      </top>
      <bottom/>
      <diagonal/>
    </border>
    <border>
      <left/>
      <right/>
      <top style="thin">
        <color auto="1"/>
      </top>
      <bottom style="double">
        <color auto="1"/>
      </bottom>
      <diagonal/>
    </border>
    <border>
      <left style="thick">
        <color theme="0"/>
      </left>
      <right/>
      <top style="thin">
        <color auto="1"/>
      </top>
      <bottom style="double">
        <color auto="1"/>
      </bottom>
      <diagonal/>
    </border>
    <border>
      <left style="thick">
        <color theme="0"/>
      </left>
      <right/>
      <top/>
      <bottom/>
      <diagonal/>
    </border>
    <border>
      <left style="thick">
        <color theme="0"/>
      </left>
      <right/>
      <top/>
      <bottom style="thin">
        <color theme="0"/>
      </bottom>
      <diagonal/>
    </border>
    <border>
      <left style="thick">
        <color theme="0"/>
      </left>
      <right style="thick">
        <color theme="0"/>
      </right>
      <top style="hair">
        <color theme="0"/>
      </top>
      <bottom style="hair">
        <color theme="0"/>
      </bottom>
      <diagonal/>
    </border>
    <border>
      <left style="thick">
        <color theme="0"/>
      </left>
      <right style="thick">
        <color theme="0"/>
      </right>
      <top style="hair">
        <color theme="0"/>
      </top>
      <bottom/>
      <diagonal/>
    </border>
    <border>
      <left style="thick">
        <color theme="0"/>
      </left>
      <right/>
      <top style="thin">
        <color theme="0"/>
      </top>
      <bottom style="thin">
        <color auto="1"/>
      </bottom>
      <diagonal/>
    </border>
    <border>
      <left style="thick">
        <color theme="0"/>
      </left>
      <right style="thick">
        <color theme="0"/>
      </right>
      <top/>
      <bottom/>
      <diagonal/>
    </border>
    <border>
      <left style="thick">
        <color theme="0"/>
      </left>
      <right/>
      <top style="thin">
        <color theme="0"/>
      </top>
      <bottom/>
      <diagonal/>
    </border>
    <border>
      <left/>
      <right style="thin">
        <color theme="0"/>
      </right>
      <top/>
      <bottom style="thin">
        <color theme="1"/>
      </bottom>
      <diagonal/>
    </border>
    <border>
      <left style="thin">
        <color theme="0"/>
      </left>
      <right style="thin">
        <color theme="0"/>
      </right>
      <top/>
      <bottom style="thin">
        <color theme="1"/>
      </bottom>
      <diagonal/>
    </border>
    <border>
      <left style="thin">
        <color theme="0"/>
      </left>
      <right/>
      <top/>
      <bottom style="thin">
        <color theme="1"/>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auto="1"/>
      </bottom>
      <diagonal/>
    </border>
    <border>
      <left style="thick">
        <color theme="0"/>
      </left>
      <right/>
      <top style="thin">
        <color theme="3" tint="-0.499984740745262"/>
      </top>
      <bottom style="thin">
        <color theme="0"/>
      </bottom>
      <diagonal/>
    </border>
    <border>
      <left/>
      <right style="thick">
        <color theme="0"/>
      </right>
      <top style="thin">
        <color theme="3" tint="-0.499984740745262"/>
      </top>
      <bottom style="thin">
        <color theme="0"/>
      </bottom>
      <diagonal/>
    </border>
    <border>
      <left/>
      <right style="thin">
        <color theme="9" tint="0.39997558519241921"/>
      </right>
      <top style="thin">
        <color theme="9" tint="0.39997558519241921"/>
      </top>
      <bottom style="thin">
        <color theme="9" tint="0.39997558519241921"/>
      </bottom>
      <diagonal/>
    </border>
    <border>
      <left/>
      <right style="thin">
        <color theme="0"/>
      </right>
      <top/>
      <bottom style="thick">
        <color theme="0"/>
      </bottom>
      <diagonal/>
    </border>
    <border>
      <left style="thin">
        <color theme="0"/>
      </left>
      <right/>
      <top/>
      <bottom style="thick">
        <color theme="0"/>
      </bottom>
      <diagonal/>
    </border>
    <border>
      <left/>
      <right/>
      <top style="thick">
        <color theme="0"/>
      </top>
      <bottom/>
      <diagonal/>
    </border>
    <border>
      <left/>
      <right/>
      <top/>
      <bottom style="thick">
        <color theme="0"/>
      </bottom>
      <diagonal/>
    </border>
    <border>
      <left style="thin">
        <color theme="0"/>
      </left>
      <right/>
      <top style="thick">
        <color theme="0"/>
      </top>
      <bottom style="thin">
        <color theme="0"/>
      </bottom>
      <diagonal/>
    </border>
    <border>
      <left/>
      <right/>
      <top style="thick">
        <color theme="0"/>
      </top>
      <bottom style="thin">
        <color theme="0"/>
      </bottom>
      <diagonal/>
    </border>
    <border>
      <left style="dotted">
        <color theme="0"/>
      </left>
      <right style="dotted">
        <color theme="0"/>
      </right>
      <top style="dotted">
        <color theme="0"/>
      </top>
      <bottom style="dotted">
        <color theme="0"/>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0" borderId="0" applyNumberFormat="0" applyFill="0" applyBorder="0" applyAlignment="0" applyProtection="0">
      <alignment vertical="top"/>
      <protection locked="0"/>
    </xf>
    <xf numFmtId="0" fontId="4" fillId="0" borderId="0"/>
    <xf numFmtId="0" fontId="49" fillId="0" borderId="0"/>
  </cellStyleXfs>
  <cellXfs count="300">
    <xf numFmtId="0" fontId="0" fillId="0" borderId="0" xfId="0"/>
    <xf numFmtId="0" fontId="3" fillId="0" borderId="0" xfId="0" applyFont="1"/>
    <xf numFmtId="0" fontId="3" fillId="0" borderId="0" xfId="0" applyFont="1" applyAlignment="1">
      <alignment horizontal="left"/>
    </xf>
    <xf numFmtId="0" fontId="6" fillId="0" borderId="0" xfId="0" applyFont="1"/>
    <xf numFmtId="44" fontId="6" fillId="2" borderId="0" xfId="2" applyFont="1" applyFill="1" applyBorder="1" applyAlignment="1" applyProtection="1">
      <alignment horizontal="right"/>
    </xf>
    <xf numFmtId="0" fontId="3" fillId="0" borderId="0" xfId="0" applyFont="1" applyAlignment="1">
      <alignment horizontal="center"/>
    </xf>
    <xf numFmtId="0" fontId="9" fillId="0" borderId="0" xfId="0" applyFont="1"/>
    <xf numFmtId="0" fontId="6" fillId="0" borderId="0" xfId="0" applyFont="1" applyAlignment="1">
      <alignment horizontal="left" wrapText="1" indent="1"/>
    </xf>
    <xf numFmtId="0" fontId="10" fillId="0" borderId="0" xfId="0" applyFont="1"/>
    <xf numFmtId="0" fontId="1" fillId="0" borderId="0" xfId="0" applyFont="1" applyAlignment="1">
      <alignment horizontal="left" vertical="top" wrapText="1"/>
    </xf>
    <xf numFmtId="0" fontId="6" fillId="0" borderId="0" xfId="0" applyFont="1" applyAlignment="1">
      <alignment horizontal="centerContinuous"/>
    </xf>
    <xf numFmtId="0" fontId="11" fillId="0" borderId="0" xfId="0" applyFont="1" applyAlignment="1">
      <alignment horizontal="left" indent="1"/>
    </xf>
    <xf numFmtId="0" fontId="13" fillId="0" borderId="0" xfId="0" applyFont="1" applyAlignment="1">
      <alignment horizontal="right" vertical="top" indent="1"/>
    </xf>
    <xf numFmtId="0" fontId="11" fillId="0" borderId="0" xfId="0" applyFont="1"/>
    <xf numFmtId="0" fontId="14" fillId="0" borderId="0" xfId="0" applyFont="1"/>
    <xf numFmtId="0" fontId="15" fillId="0" borderId="0" xfId="0" applyFont="1"/>
    <xf numFmtId="0" fontId="16" fillId="0" borderId="0" xfId="0" applyFont="1" applyAlignment="1">
      <alignment horizontal="left" vertical="top" wrapText="1" indent="1"/>
    </xf>
    <xf numFmtId="0" fontId="16" fillId="0" borderId="0" xfId="0" applyFont="1" applyAlignment="1">
      <alignment horizontal="left" vertical="top" wrapText="1" indent="2"/>
    </xf>
    <xf numFmtId="0" fontId="13" fillId="0" borderId="0" xfId="0" applyFont="1" applyAlignment="1">
      <alignment horizontal="left" vertical="top" indent="2"/>
    </xf>
    <xf numFmtId="0" fontId="17" fillId="0" borderId="0" xfId="0" applyFont="1" applyAlignment="1">
      <alignment horizontal="left"/>
    </xf>
    <xf numFmtId="0" fontId="12" fillId="0" borderId="0" xfId="0" applyFont="1"/>
    <xf numFmtId="0" fontId="8" fillId="0" borderId="0" xfId="0" applyFont="1"/>
    <xf numFmtId="0" fontId="16" fillId="0" borderId="0" xfId="0" applyFont="1" applyAlignment="1">
      <alignment horizontal="left" indent="4"/>
    </xf>
    <xf numFmtId="0" fontId="10" fillId="0" borderId="0" xfId="0" applyFont="1" applyAlignment="1">
      <alignment horizontal="right"/>
    </xf>
    <xf numFmtId="165" fontId="6" fillId="2" borderId="0" xfId="2" applyNumberFormat="1" applyFont="1" applyFill="1" applyBorder="1" applyAlignment="1" applyProtection="1">
      <alignment horizontal="center"/>
    </xf>
    <xf numFmtId="0" fontId="22" fillId="7" borderId="0" xfId="0" applyFont="1" applyFill="1" applyAlignment="1">
      <alignment horizontal="left" vertical="top" wrapText="1"/>
    </xf>
    <xf numFmtId="37" fontId="6" fillId="5" borderId="5" xfId="1" applyNumberFormat="1" applyFont="1" applyFill="1" applyBorder="1" applyAlignment="1" applyProtection="1">
      <alignment horizontal="right" indent="1"/>
      <protection locked="0"/>
    </xf>
    <xf numFmtId="37" fontId="6" fillId="5" borderId="9" xfId="1" applyNumberFormat="1" applyFont="1" applyFill="1" applyBorder="1" applyAlignment="1" applyProtection="1">
      <alignment horizontal="right" indent="1"/>
      <protection locked="0"/>
    </xf>
    <xf numFmtId="44" fontId="6" fillId="6" borderId="5" xfId="2" applyFont="1" applyFill="1" applyBorder="1" applyAlignment="1" applyProtection="1">
      <alignment horizontal="center"/>
    </xf>
    <xf numFmtId="165" fontId="6" fillId="6" borderId="5" xfId="2" applyNumberFormat="1" applyFont="1" applyFill="1" applyBorder="1" applyAlignment="1" applyProtection="1">
      <alignment horizontal="center"/>
    </xf>
    <xf numFmtId="43" fontId="6" fillId="6" borderId="5" xfId="2" applyNumberFormat="1" applyFont="1" applyFill="1" applyBorder="1" applyAlignment="1" applyProtection="1">
      <alignment horizontal="center"/>
    </xf>
    <xf numFmtId="44" fontId="3" fillId="6" borderId="5" xfId="2" applyFont="1" applyFill="1" applyBorder="1" applyAlignment="1" applyProtection="1">
      <alignment horizontal="center"/>
    </xf>
    <xf numFmtId="0" fontId="6" fillId="0" borderId="0" xfId="0" applyFont="1" applyAlignment="1">
      <alignment horizontal="center"/>
    </xf>
    <xf numFmtId="37" fontId="6" fillId="4" borderId="5" xfId="1" applyNumberFormat="1" applyFont="1" applyFill="1" applyBorder="1" applyAlignment="1" applyProtection="1">
      <alignment horizontal="center"/>
      <protection locked="0"/>
    </xf>
    <xf numFmtId="37" fontId="6" fillId="11" borderId="9" xfId="1" applyNumberFormat="1" applyFont="1" applyFill="1" applyBorder="1" applyAlignment="1" applyProtection="1">
      <alignment horizontal="right" indent="1"/>
      <protection locked="0"/>
    </xf>
    <xf numFmtId="0" fontId="1" fillId="2" borderId="0" xfId="0" applyFont="1" applyFill="1" applyAlignment="1">
      <alignment horizontal="left"/>
    </xf>
    <xf numFmtId="0" fontId="6" fillId="2" borderId="0" xfId="0" applyFont="1" applyFill="1" applyAlignment="1">
      <alignment horizontal="right" indent="1"/>
    </xf>
    <xf numFmtId="0" fontId="6" fillId="2" borderId="0" xfId="0" applyFont="1" applyFill="1"/>
    <xf numFmtId="0" fontId="1" fillId="2" borderId="0" xfId="0" applyFont="1" applyFill="1"/>
    <xf numFmtId="0" fontId="1" fillId="0" borderId="16" xfId="0" applyFont="1" applyBorder="1"/>
    <xf numFmtId="49" fontId="3" fillId="2" borderId="16" xfId="0" applyNumberFormat="1" applyFont="1" applyFill="1" applyBorder="1" applyAlignment="1">
      <alignment horizontal="right"/>
    </xf>
    <xf numFmtId="49" fontId="3" fillId="2" borderId="0" xfId="0" applyNumberFormat="1" applyFont="1" applyFill="1" applyAlignment="1">
      <alignment horizontal="right" indent="1"/>
    </xf>
    <xf numFmtId="49" fontId="6" fillId="2" borderId="0" xfId="0" applyNumberFormat="1" applyFont="1" applyFill="1" applyAlignment="1">
      <alignment horizontal="center"/>
    </xf>
    <xf numFmtId="0" fontId="2" fillId="2" borderId="0" xfId="0" applyFont="1" applyFill="1"/>
    <xf numFmtId="0" fontId="1" fillId="0" borderId="0" xfId="0" applyFont="1"/>
    <xf numFmtId="49" fontId="3" fillId="2" borderId="16" xfId="0" applyNumberFormat="1" applyFont="1" applyFill="1" applyBorder="1" applyAlignment="1">
      <alignment horizontal="left" indent="5"/>
    </xf>
    <xf numFmtId="49" fontId="6" fillId="2" borderId="16" xfId="0" applyNumberFormat="1" applyFont="1" applyFill="1" applyBorder="1"/>
    <xf numFmtId="0" fontId="6" fillId="2" borderId="16" xfId="0" applyFont="1" applyFill="1" applyBorder="1"/>
    <xf numFmtId="0" fontId="3" fillId="2" borderId="0" xfId="0" applyFont="1" applyFill="1" applyAlignment="1">
      <alignment horizontal="right" indent="1"/>
    </xf>
    <xf numFmtId="0" fontId="2" fillId="2" borderId="16" xfId="0" applyFont="1" applyFill="1" applyBorder="1" applyAlignment="1">
      <alignment horizontal="center"/>
    </xf>
    <xf numFmtId="49" fontId="3" fillId="2" borderId="0" xfId="0" applyNumberFormat="1" applyFont="1" applyFill="1"/>
    <xf numFmtId="49" fontId="6" fillId="2" borderId="0" xfId="0" applyNumberFormat="1" applyFont="1" applyFill="1"/>
    <xf numFmtId="0" fontId="2" fillId="2" borderId="0" xfId="0" applyFont="1" applyFill="1" applyAlignment="1">
      <alignment horizontal="center"/>
    </xf>
    <xf numFmtId="0" fontId="2" fillId="2" borderId="3" xfId="0" applyFont="1" applyFill="1" applyBorder="1" applyAlignment="1">
      <alignment horizontal="center"/>
    </xf>
    <xf numFmtId="0" fontId="26" fillId="8" borderId="0" xfId="0" applyFont="1" applyFill="1"/>
    <xf numFmtId="49" fontId="27" fillId="8" borderId="0" xfId="0" applyNumberFormat="1" applyFont="1" applyFill="1" applyAlignment="1">
      <alignment horizontal="left" vertical="center"/>
    </xf>
    <xf numFmtId="0" fontId="28" fillId="8" borderId="0" xfId="0" applyFont="1" applyFill="1" applyAlignment="1">
      <alignment horizontal="center"/>
    </xf>
    <xf numFmtId="49" fontId="26" fillId="8" borderId="0" xfId="0" applyNumberFormat="1" applyFont="1" applyFill="1"/>
    <xf numFmtId="49" fontId="26" fillId="8" borderId="0" xfId="0" applyNumberFormat="1" applyFont="1" applyFill="1" applyAlignment="1">
      <alignment horizontal="center"/>
    </xf>
    <xf numFmtId="1" fontId="26" fillId="8" borderId="0" xfId="0" applyNumberFormat="1" applyFont="1" applyFill="1"/>
    <xf numFmtId="0" fontId="20" fillId="0" borderId="0" xfId="0" applyFont="1"/>
    <xf numFmtId="0" fontId="18" fillId="3" borderId="0" xfId="0" applyFont="1" applyFill="1" applyAlignment="1">
      <alignment horizontal="left" indent="2"/>
    </xf>
    <xf numFmtId="49" fontId="6" fillId="2" borderId="1" xfId="0" applyNumberFormat="1" applyFont="1" applyFill="1" applyBorder="1" applyAlignment="1">
      <alignment horizontal="center"/>
    </xf>
    <xf numFmtId="0" fontId="6" fillId="2" borderId="0" xfId="0" applyFont="1" applyFill="1" applyAlignment="1">
      <alignment horizontal="center"/>
    </xf>
    <xf numFmtId="1" fontId="6" fillId="3" borderId="0" xfId="0" applyNumberFormat="1" applyFont="1" applyFill="1"/>
    <xf numFmtId="3" fontId="6" fillId="3" borderId="0" xfId="0" applyNumberFormat="1" applyFont="1" applyFill="1"/>
    <xf numFmtId="1" fontId="10" fillId="3" borderId="0" xfId="0" applyNumberFormat="1" applyFont="1" applyFill="1" applyAlignment="1">
      <alignment horizontal="left" indent="1"/>
    </xf>
    <xf numFmtId="0" fontId="10" fillId="3" borderId="0" xfId="0" applyFont="1" applyFill="1" applyAlignment="1">
      <alignment horizontal="left" indent="3"/>
    </xf>
    <xf numFmtId="0" fontId="6" fillId="2" borderId="0" xfId="0" applyFont="1" applyFill="1" applyAlignment="1">
      <alignment horizontal="left" indent="2"/>
    </xf>
    <xf numFmtId="0" fontId="6" fillId="2" borderId="0" xfId="0" applyFont="1" applyFill="1" applyAlignment="1">
      <alignment horizontal="right"/>
    </xf>
    <xf numFmtId="0" fontId="1" fillId="0" borderId="23" xfId="0" applyFont="1" applyBorder="1"/>
    <xf numFmtId="1" fontId="10" fillId="3" borderId="23" xfId="0" applyNumberFormat="1" applyFont="1" applyFill="1" applyBorder="1" applyAlignment="1">
      <alignment horizontal="left" indent="1"/>
    </xf>
    <xf numFmtId="0" fontId="3" fillId="2" borderId="23" xfId="0" applyFont="1" applyFill="1" applyBorder="1" applyAlignment="1">
      <alignment horizontal="left" indent="1"/>
    </xf>
    <xf numFmtId="0" fontId="24" fillId="2" borderId="24" xfId="0" applyFont="1" applyFill="1" applyBorder="1" applyAlignment="1">
      <alignment horizontal="left" indent="2"/>
    </xf>
    <xf numFmtId="0" fontId="24" fillId="2" borderId="24" xfId="0" applyFont="1" applyFill="1" applyBorder="1" applyAlignment="1">
      <alignment horizontal="left"/>
    </xf>
    <xf numFmtId="49" fontId="6" fillId="2" borderId="28" xfId="0" applyNumberFormat="1" applyFont="1" applyFill="1" applyBorder="1" applyAlignment="1">
      <alignment horizontal="center"/>
    </xf>
    <xf numFmtId="0" fontId="3" fillId="2" borderId="0" xfId="0" applyFont="1" applyFill="1" applyAlignment="1">
      <alignment horizontal="left"/>
    </xf>
    <xf numFmtId="0" fontId="3" fillId="2" borderId="0" xfId="0" applyFont="1" applyFill="1"/>
    <xf numFmtId="0" fontId="6" fillId="2" borderId="19" xfId="0" applyFont="1" applyFill="1" applyBorder="1"/>
    <xf numFmtId="0" fontId="24" fillId="2" borderId="25" xfId="0" applyFont="1" applyFill="1" applyBorder="1" applyAlignment="1">
      <alignment horizontal="right" indent="1"/>
    </xf>
    <xf numFmtId="0" fontId="1" fillId="0" borderId="23" xfId="0" applyFont="1" applyBorder="1" applyAlignment="1">
      <alignment horizontal="left" indent="1"/>
    </xf>
    <xf numFmtId="49" fontId="10" fillId="3" borderId="26" xfId="0" applyNumberFormat="1" applyFont="1" applyFill="1" applyBorder="1" applyAlignment="1">
      <alignment horizontal="right" indent="1"/>
    </xf>
    <xf numFmtId="0" fontId="1" fillId="3" borderId="0" xfId="0" applyFont="1" applyFill="1"/>
    <xf numFmtId="49" fontId="6" fillId="3" borderId="0" xfId="0" applyNumberFormat="1" applyFont="1" applyFill="1"/>
    <xf numFmtId="49" fontId="6" fillId="3" borderId="19" xfId="0" applyNumberFormat="1" applyFont="1" applyFill="1" applyBorder="1"/>
    <xf numFmtId="0" fontId="1" fillId="0" borderId="19" xfId="0" applyFont="1" applyBorder="1"/>
    <xf numFmtId="0" fontId="1" fillId="0" borderId="20" xfId="0" applyFont="1" applyBorder="1"/>
    <xf numFmtId="0" fontId="28" fillId="8" borderId="0" xfId="0" applyFont="1" applyFill="1"/>
    <xf numFmtId="0" fontId="25" fillId="2" borderId="0" xfId="0" applyFont="1" applyFill="1"/>
    <xf numFmtId="0" fontId="6" fillId="2" borderId="23" xfId="0" applyFont="1" applyFill="1" applyBorder="1"/>
    <xf numFmtId="0" fontId="2" fillId="2" borderId="23" xfId="0" applyFont="1" applyFill="1" applyBorder="1"/>
    <xf numFmtId="0" fontId="26" fillId="8" borderId="29" xfId="0" applyFont="1" applyFill="1" applyBorder="1"/>
    <xf numFmtId="49" fontId="27" fillId="8" borderId="29" xfId="0" applyNumberFormat="1" applyFont="1" applyFill="1" applyBorder="1" applyAlignment="1">
      <alignment horizontal="left" vertical="center"/>
    </xf>
    <xf numFmtId="1" fontId="26" fillId="8" borderId="29" xfId="0" applyNumberFormat="1" applyFont="1" applyFill="1" applyBorder="1"/>
    <xf numFmtId="44" fontId="3" fillId="12" borderId="30" xfId="2" applyFont="1" applyFill="1" applyBorder="1" applyAlignment="1" applyProtection="1">
      <alignment horizontal="center"/>
    </xf>
    <xf numFmtId="0" fontId="6" fillId="4" borderId="0" xfId="0" applyFont="1" applyFill="1" applyAlignment="1" applyProtection="1">
      <alignment horizontal="left" indent="1"/>
      <protection locked="0"/>
    </xf>
    <xf numFmtId="49" fontId="6" fillId="2" borderId="23" xfId="0" applyNumberFormat="1" applyFont="1" applyFill="1" applyBorder="1"/>
    <xf numFmtId="164" fontId="6" fillId="2" borderId="23" xfId="0" applyNumberFormat="1" applyFont="1" applyFill="1" applyBorder="1" applyAlignment="1">
      <alignment horizontal="center" vertical="center"/>
    </xf>
    <xf numFmtId="164" fontId="6" fillId="2" borderId="23" xfId="0" applyNumberFormat="1" applyFont="1" applyFill="1" applyBorder="1" applyAlignment="1">
      <alignment horizontal="left"/>
    </xf>
    <xf numFmtId="49" fontId="6" fillId="2" borderId="23" xfId="0" applyNumberFormat="1" applyFont="1" applyFill="1" applyBorder="1" applyAlignment="1">
      <alignment horizontal="right"/>
    </xf>
    <xf numFmtId="0" fontId="11" fillId="0" borderId="0" xfId="0" applyFont="1" applyAlignment="1">
      <alignment horizontal="left"/>
    </xf>
    <xf numFmtId="164" fontId="6" fillId="2" borderId="0" xfId="0" applyNumberFormat="1" applyFont="1" applyFill="1" applyAlignment="1">
      <alignment horizontal="center" vertical="center"/>
    </xf>
    <xf numFmtId="164" fontId="6" fillId="2" borderId="0" xfId="0" applyNumberFormat="1" applyFont="1" applyFill="1" applyAlignment="1">
      <alignment horizontal="left"/>
    </xf>
    <xf numFmtId="49" fontId="6" fillId="2" borderId="0" xfId="0" applyNumberFormat="1" applyFont="1" applyFill="1" applyAlignment="1">
      <alignment horizontal="right"/>
    </xf>
    <xf numFmtId="0" fontId="11" fillId="0" borderId="23" xfId="0" applyFont="1" applyBorder="1" applyAlignment="1">
      <alignment horizontal="left"/>
    </xf>
    <xf numFmtId="0" fontId="11" fillId="0" borderId="23" xfId="0" applyFont="1" applyBorder="1" applyAlignment="1">
      <alignment horizontal="left" indent="1"/>
    </xf>
    <xf numFmtId="0" fontId="19" fillId="2" borderId="8" xfId="0" applyFont="1" applyFill="1" applyBorder="1" applyAlignment="1">
      <alignment horizontal="center" wrapText="1"/>
    </xf>
    <xf numFmtId="0" fontId="29" fillId="2" borderId="8" xfId="0" applyFont="1" applyFill="1" applyBorder="1" applyAlignment="1">
      <alignment horizontal="center" wrapText="1"/>
    </xf>
    <xf numFmtId="0" fontId="31" fillId="2" borderId="0" xfId="0" applyFont="1" applyFill="1" applyAlignment="1">
      <alignment horizontal="center" vertical="center"/>
    </xf>
    <xf numFmtId="0" fontId="6" fillId="2" borderId="16" xfId="0" applyFont="1" applyFill="1" applyBorder="1" applyAlignment="1">
      <alignment horizontal="left" indent="6"/>
    </xf>
    <xf numFmtId="49" fontId="6" fillId="0" borderId="16" xfId="0" applyNumberFormat="1" applyFont="1" applyBorder="1" applyAlignment="1">
      <alignment horizontal="left" indent="6"/>
    </xf>
    <xf numFmtId="0" fontId="6" fillId="0" borderId="0" xfId="0" applyFont="1" applyAlignment="1">
      <alignment horizontal="right" indent="1"/>
    </xf>
    <xf numFmtId="49" fontId="3" fillId="2" borderId="12" xfId="0" applyNumberFormat="1" applyFont="1" applyFill="1" applyBorder="1"/>
    <xf numFmtId="0" fontId="6" fillId="2" borderId="12" xfId="0" applyFont="1" applyFill="1" applyBorder="1"/>
    <xf numFmtId="0" fontId="24" fillId="2" borderId="23" xfId="0" applyFont="1" applyFill="1" applyBorder="1" applyAlignment="1">
      <alignment horizontal="left" indent="2"/>
    </xf>
    <xf numFmtId="44" fontId="24" fillId="6" borderId="24" xfId="0" applyNumberFormat="1" applyFont="1" applyFill="1" applyBorder="1" applyAlignment="1">
      <alignment horizontal="left"/>
    </xf>
    <xf numFmtId="43" fontId="24" fillId="6" borderId="24" xfId="0" applyNumberFormat="1" applyFont="1" applyFill="1" applyBorder="1" applyAlignment="1">
      <alignment horizontal="left"/>
    </xf>
    <xf numFmtId="0" fontId="24" fillId="2" borderId="23" xfId="0" applyFont="1" applyFill="1" applyBorder="1" applyAlignment="1">
      <alignment horizontal="left"/>
    </xf>
    <xf numFmtId="0" fontId="6" fillId="2" borderId="18" xfId="0" applyFont="1" applyFill="1" applyBorder="1"/>
    <xf numFmtId="49" fontId="10" fillId="3" borderId="0" xfId="0" applyNumberFormat="1" applyFont="1" applyFill="1" applyAlignment="1">
      <alignment horizontal="left" indent="2"/>
    </xf>
    <xf numFmtId="0" fontId="3" fillId="2" borderId="19" xfId="0" applyFont="1" applyFill="1" applyBorder="1"/>
    <xf numFmtId="49" fontId="10" fillId="3" borderId="20" xfId="0" applyNumberFormat="1" applyFont="1" applyFill="1" applyBorder="1" applyAlignment="1">
      <alignment horizontal="left" indent="2"/>
    </xf>
    <xf numFmtId="49" fontId="3" fillId="3" borderId="19" xfId="0" applyNumberFormat="1" applyFont="1" applyFill="1" applyBorder="1"/>
    <xf numFmtId="49" fontId="10" fillId="3" borderId="19" xfId="0" applyNumberFormat="1" applyFont="1" applyFill="1" applyBorder="1"/>
    <xf numFmtId="49" fontId="10" fillId="3" borderId="21" xfId="0" applyNumberFormat="1" applyFont="1" applyFill="1" applyBorder="1"/>
    <xf numFmtId="49" fontId="10" fillId="3" borderId="22" xfId="0" applyNumberFormat="1" applyFont="1" applyFill="1" applyBorder="1" applyAlignment="1">
      <alignment horizontal="right" indent="1"/>
    </xf>
    <xf numFmtId="0" fontId="6" fillId="2" borderId="3" xfId="0" applyFont="1" applyFill="1" applyBorder="1"/>
    <xf numFmtId="0" fontId="3" fillId="2" borderId="23" xfId="0" applyFont="1" applyFill="1" applyBorder="1"/>
    <xf numFmtId="166" fontId="6" fillId="5" borderId="5" xfId="1" applyNumberFormat="1" applyFont="1" applyFill="1" applyBorder="1" applyAlignment="1" applyProtection="1">
      <alignment horizontal="right" indent="1"/>
      <protection locked="0"/>
    </xf>
    <xf numFmtId="166" fontId="6" fillId="9" borderId="33" xfId="1" applyNumberFormat="1" applyFont="1" applyFill="1" applyBorder="1" applyAlignment="1" applyProtection="1">
      <alignment horizontal="right" indent="1"/>
      <protection locked="0"/>
    </xf>
    <xf numFmtId="166" fontId="3" fillId="6" borderId="32" xfId="1" applyNumberFormat="1" applyFont="1" applyFill="1" applyBorder="1" applyAlignment="1" applyProtection="1">
      <alignment horizontal="right" indent="1"/>
    </xf>
    <xf numFmtId="166" fontId="6" fillId="5" borderId="7" xfId="1" applyNumberFormat="1" applyFont="1" applyFill="1" applyBorder="1" applyAlignment="1" applyProtection="1">
      <alignment horizontal="right" indent="1"/>
      <protection locked="0"/>
    </xf>
    <xf numFmtId="166" fontId="6" fillId="9" borderId="34" xfId="1" applyNumberFormat="1" applyFont="1" applyFill="1" applyBorder="1" applyAlignment="1" applyProtection="1">
      <alignment horizontal="right" indent="1"/>
      <protection locked="0"/>
    </xf>
    <xf numFmtId="166" fontId="3" fillId="6" borderId="35" xfId="1" applyNumberFormat="1" applyFont="1" applyFill="1" applyBorder="1" applyAlignment="1" applyProtection="1">
      <alignment horizontal="right" indent="1"/>
    </xf>
    <xf numFmtId="166" fontId="3" fillId="6" borderId="10" xfId="1" applyNumberFormat="1" applyFont="1" applyFill="1" applyBorder="1" applyAlignment="1" applyProtection="1">
      <alignment horizontal="right" indent="1"/>
    </xf>
    <xf numFmtId="166" fontId="3" fillId="6" borderId="11" xfId="1" applyNumberFormat="1" applyFont="1" applyFill="1" applyBorder="1" applyAlignment="1" applyProtection="1">
      <alignment horizontal="right" indent="1"/>
    </xf>
    <xf numFmtId="166" fontId="6" fillId="2" borderId="0" xfId="0" applyNumberFormat="1" applyFont="1" applyFill="1" applyAlignment="1">
      <alignment horizontal="right" indent="1"/>
    </xf>
    <xf numFmtId="166" fontId="6" fillId="2" borderId="3" xfId="0" applyNumberFormat="1" applyFont="1" applyFill="1" applyBorder="1" applyAlignment="1">
      <alignment horizontal="right" indent="1"/>
    </xf>
    <xf numFmtId="166" fontId="6" fillId="2" borderId="31" xfId="0" applyNumberFormat="1" applyFont="1" applyFill="1" applyBorder="1" applyAlignment="1">
      <alignment horizontal="right" indent="1"/>
    </xf>
    <xf numFmtId="166" fontId="3" fillId="6" borderId="31" xfId="1" applyNumberFormat="1" applyFont="1" applyFill="1" applyBorder="1" applyAlignment="1" applyProtection="1">
      <alignment horizontal="right" indent="1"/>
    </xf>
    <xf numFmtId="166" fontId="6" fillId="2" borderId="36" xfId="0" applyNumberFormat="1" applyFont="1" applyFill="1" applyBorder="1" applyAlignment="1">
      <alignment horizontal="right" indent="1"/>
    </xf>
    <xf numFmtId="166" fontId="3" fillId="6" borderId="27" xfId="1" applyNumberFormat="1" applyFont="1" applyFill="1" applyBorder="1" applyAlignment="1" applyProtection="1">
      <alignment horizontal="right" indent="1"/>
    </xf>
    <xf numFmtId="166" fontId="6" fillId="2" borderId="0" xfId="0" applyNumberFormat="1" applyFont="1" applyFill="1"/>
    <xf numFmtId="166" fontId="6" fillId="2" borderId="3" xfId="0" applyNumberFormat="1" applyFont="1" applyFill="1" applyBorder="1"/>
    <xf numFmtId="166" fontId="6" fillId="2" borderId="31" xfId="0" applyNumberFormat="1" applyFont="1" applyFill="1" applyBorder="1"/>
    <xf numFmtId="166" fontId="3" fillId="6" borderId="37" xfId="1" applyNumberFormat="1" applyFont="1" applyFill="1" applyBorder="1" applyAlignment="1" applyProtection="1">
      <alignment horizontal="right" indent="1"/>
    </xf>
    <xf numFmtId="166" fontId="3" fillId="2" borderId="0" xfId="0" applyNumberFormat="1" applyFont="1" applyFill="1" applyAlignment="1">
      <alignment horizontal="right"/>
    </xf>
    <xf numFmtId="166" fontId="3" fillId="2" borderId="3" xfId="0" applyNumberFormat="1" applyFont="1" applyFill="1" applyBorder="1" applyAlignment="1" applyProtection="1">
      <alignment horizontal="right"/>
      <protection locked="0"/>
    </xf>
    <xf numFmtId="166" fontId="3" fillId="2" borderId="31" xfId="0" applyNumberFormat="1" applyFont="1" applyFill="1" applyBorder="1" applyAlignment="1">
      <alignment horizontal="right"/>
    </xf>
    <xf numFmtId="166" fontId="24" fillId="4" borderId="23" xfId="1" applyNumberFormat="1" applyFont="1" applyFill="1" applyBorder="1" applyAlignment="1" applyProtection="1">
      <alignment horizontal="right" indent="1"/>
      <protection locked="0"/>
    </xf>
    <xf numFmtId="166" fontId="24" fillId="11" borderId="23" xfId="1" applyNumberFormat="1" applyFont="1" applyFill="1" applyBorder="1" applyAlignment="1" applyProtection="1">
      <alignment horizontal="right" indent="1"/>
      <protection locked="0"/>
    </xf>
    <xf numFmtId="166" fontId="24" fillId="6" borderId="23" xfId="1" applyNumberFormat="1" applyFont="1" applyFill="1" applyBorder="1" applyAlignment="1" applyProtection="1">
      <alignment horizontal="right" indent="1"/>
    </xf>
    <xf numFmtId="166" fontId="24" fillId="4" borderId="24" xfId="1" applyNumberFormat="1" applyFont="1" applyFill="1" applyBorder="1" applyAlignment="1" applyProtection="1">
      <alignment horizontal="right" indent="1"/>
      <protection locked="0"/>
    </xf>
    <xf numFmtId="166" fontId="24" fillId="11" borderId="24" xfId="1" applyNumberFormat="1" applyFont="1" applyFill="1" applyBorder="1" applyAlignment="1" applyProtection="1">
      <alignment horizontal="right" indent="1"/>
      <protection locked="0"/>
    </xf>
    <xf numFmtId="166" fontId="24" fillId="6" borderId="24" xfId="1" applyNumberFormat="1" applyFont="1" applyFill="1" applyBorder="1" applyAlignment="1" applyProtection="1">
      <alignment horizontal="right" indent="1"/>
    </xf>
    <xf numFmtId="166" fontId="24" fillId="2" borderId="25" xfId="1" applyNumberFormat="1" applyFont="1" applyFill="1" applyBorder="1" applyAlignment="1" applyProtection="1">
      <alignment horizontal="right" indent="1"/>
    </xf>
    <xf numFmtId="166" fontId="3" fillId="2" borderId="0" xfId="0" applyNumberFormat="1" applyFont="1" applyFill="1" applyAlignment="1">
      <alignment horizontal="center"/>
    </xf>
    <xf numFmtId="166" fontId="6" fillId="11" borderId="5" xfId="1" applyNumberFormat="1" applyFont="1" applyFill="1" applyBorder="1" applyAlignment="1" applyProtection="1">
      <alignment horizontal="right" indent="1"/>
      <protection locked="0"/>
    </xf>
    <xf numFmtId="166" fontId="6" fillId="6" borderId="5" xfId="1" applyNumberFormat="1" applyFont="1" applyFill="1" applyBorder="1" applyAlignment="1" applyProtection="1">
      <alignment horizontal="right" indent="1"/>
    </xf>
    <xf numFmtId="166" fontId="6" fillId="6" borderId="6" xfId="1" applyNumberFormat="1" applyFont="1" applyFill="1" applyBorder="1" applyAlignment="1" applyProtection="1">
      <alignment horizontal="right" indent="1"/>
    </xf>
    <xf numFmtId="166" fontId="1" fillId="0" borderId="23" xfId="0" applyNumberFormat="1" applyFont="1" applyBorder="1" applyAlignment="1">
      <alignment horizontal="left" indent="1"/>
    </xf>
    <xf numFmtId="166" fontId="6" fillId="0" borderId="17" xfId="1" applyNumberFormat="1" applyFont="1" applyFill="1" applyBorder="1" applyAlignment="1" applyProtection="1">
      <alignment horizontal="right" indent="1"/>
    </xf>
    <xf numFmtId="166" fontId="6" fillId="0" borderId="4" xfId="1" applyNumberFormat="1" applyFont="1" applyFill="1" applyBorder="1" applyAlignment="1" applyProtection="1">
      <alignment horizontal="right" indent="1"/>
    </xf>
    <xf numFmtId="14" fontId="0" fillId="0" borderId="0" xfId="0" applyNumberFormat="1"/>
    <xf numFmtId="22" fontId="0" fillId="0" borderId="0" xfId="0" applyNumberFormat="1"/>
    <xf numFmtId="14" fontId="1" fillId="2" borderId="0" xfId="0" applyNumberFormat="1" applyFont="1" applyFill="1" applyAlignment="1">
      <alignment horizontal="left"/>
    </xf>
    <xf numFmtId="0" fontId="34" fillId="0" borderId="0" xfId="0" applyFont="1"/>
    <xf numFmtId="0" fontId="31" fillId="0" borderId="0" xfId="0" applyFont="1" applyAlignment="1">
      <alignment horizontal="center"/>
    </xf>
    <xf numFmtId="0" fontId="31" fillId="0" borderId="0" xfId="0" quotePrefix="1" applyFont="1" applyAlignment="1">
      <alignment horizontal="center"/>
    </xf>
    <xf numFmtId="167" fontId="6" fillId="6" borderId="5" xfId="2" applyNumberFormat="1" applyFont="1" applyFill="1" applyBorder="1" applyAlignment="1" applyProtection="1">
      <alignment horizontal="center"/>
    </xf>
    <xf numFmtId="44" fontId="8" fillId="6" borderId="5" xfId="2" applyFont="1" applyFill="1" applyBorder="1" applyAlignment="1" applyProtection="1">
      <alignment horizontal="center" wrapText="1"/>
    </xf>
    <xf numFmtId="0" fontId="37" fillId="0" borderId="0" xfId="0" applyFont="1"/>
    <xf numFmtId="0" fontId="0" fillId="0" borderId="0" xfId="0" applyAlignment="1">
      <alignment horizontal="left" vertical="center" indent="1"/>
    </xf>
    <xf numFmtId="0" fontId="1" fillId="0" borderId="0" xfId="0" applyFont="1" applyAlignment="1">
      <alignment horizontal="left" vertical="center" indent="1"/>
    </xf>
    <xf numFmtId="0" fontId="38" fillId="2" borderId="15" xfId="0" applyFont="1" applyFill="1" applyBorder="1" applyAlignment="1">
      <alignment horizontal="left" indent="3"/>
    </xf>
    <xf numFmtId="0" fontId="38" fillId="2" borderId="16" xfId="0" applyFont="1" applyFill="1" applyBorder="1" applyAlignment="1">
      <alignment horizontal="left" indent="3"/>
    </xf>
    <xf numFmtId="0" fontId="3" fillId="0" borderId="38" xfId="0" applyFont="1" applyBorder="1" applyAlignment="1">
      <alignment horizontal="center" wrapText="1"/>
    </xf>
    <xf numFmtId="0" fontId="3" fillId="0" borderId="39" xfId="0" applyFont="1" applyBorder="1" applyAlignment="1">
      <alignment horizontal="center" wrapText="1"/>
    </xf>
    <xf numFmtId="0" fontId="3" fillId="2" borderId="40" xfId="0" applyFont="1" applyFill="1" applyBorder="1" applyAlignment="1">
      <alignment horizontal="center"/>
    </xf>
    <xf numFmtId="0" fontId="3" fillId="2" borderId="3" xfId="0" applyFont="1" applyFill="1" applyBorder="1" applyAlignment="1">
      <alignment horizontal="right"/>
    </xf>
    <xf numFmtId="0" fontId="39" fillId="0" borderId="0" xfId="0" applyFont="1" applyAlignment="1">
      <alignment wrapText="1"/>
    </xf>
    <xf numFmtId="0" fontId="1" fillId="0" borderId="18" xfId="0" applyFont="1" applyBorder="1"/>
    <xf numFmtId="1" fontId="10" fillId="3" borderId="41" xfId="0" applyNumberFormat="1" applyFont="1" applyFill="1" applyBorder="1" applyAlignment="1">
      <alignment horizontal="left" indent="1"/>
    </xf>
    <xf numFmtId="1" fontId="10" fillId="3" borderId="20" xfId="0" applyNumberFormat="1" applyFont="1" applyFill="1" applyBorder="1" applyAlignment="1">
      <alignment horizontal="left" indent="1"/>
    </xf>
    <xf numFmtId="0" fontId="10" fillId="3" borderId="22" xfId="0" applyFont="1" applyFill="1" applyBorder="1" applyAlignment="1">
      <alignment horizontal="left" indent="3"/>
    </xf>
    <xf numFmtId="0" fontId="1" fillId="0" borderId="42" xfId="0" applyFont="1" applyBorder="1"/>
    <xf numFmtId="1" fontId="10" fillId="3" borderId="42" xfId="0" applyNumberFormat="1" applyFont="1" applyFill="1" applyBorder="1" applyAlignment="1">
      <alignment horizontal="left" indent="1"/>
    </xf>
    <xf numFmtId="0" fontId="20" fillId="0" borderId="23" xfId="0" applyFont="1" applyBorder="1"/>
    <xf numFmtId="0" fontId="6" fillId="2" borderId="21" xfId="0" applyFont="1" applyFill="1" applyBorder="1"/>
    <xf numFmtId="0" fontId="10" fillId="3" borderId="24" xfId="0" applyFont="1" applyFill="1" applyBorder="1"/>
    <xf numFmtId="1" fontId="10" fillId="3" borderId="24" xfId="0" applyNumberFormat="1" applyFont="1" applyFill="1" applyBorder="1" applyAlignment="1">
      <alignment horizontal="left" indent="1"/>
    </xf>
    <xf numFmtId="3" fontId="10" fillId="3" borderId="22" xfId="0" applyNumberFormat="1" applyFont="1" applyFill="1" applyBorder="1" applyAlignment="1">
      <alignment horizontal="left" indent="1"/>
    </xf>
    <xf numFmtId="0" fontId="2" fillId="2" borderId="24" xfId="0" applyFont="1" applyFill="1" applyBorder="1"/>
    <xf numFmtId="0" fontId="2" fillId="2" borderId="22" xfId="0" applyFont="1" applyFill="1" applyBorder="1"/>
    <xf numFmtId="0" fontId="6" fillId="2" borderId="3" xfId="0" applyFont="1" applyFill="1" applyBorder="1" applyAlignment="1">
      <alignment horizontal="right"/>
    </xf>
    <xf numFmtId="3" fontId="10" fillId="3" borderId="0" xfId="0" applyNumberFormat="1" applyFont="1" applyFill="1" applyAlignment="1">
      <alignment horizontal="right"/>
    </xf>
    <xf numFmtId="0" fontId="6" fillId="0" borderId="20" xfId="0" applyFont="1" applyBorder="1"/>
    <xf numFmtId="49" fontId="6" fillId="2" borderId="23" xfId="0" applyNumberFormat="1" applyFont="1" applyFill="1" applyBorder="1" applyAlignment="1">
      <alignment horizontal="center"/>
    </xf>
    <xf numFmtId="168" fontId="2" fillId="2" borderId="23" xfId="0" applyNumberFormat="1" applyFont="1" applyFill="1" applyBorder="1"/>
    <xf numFmtId="168" fontId="2" fillId="0" borderId="23" xfId="0" applyNumberFormat="1" applyFont="1" applyBorder="1" applyAlignment="1">
      <alignment horizontal="left" indent="1"/>
    </xf>
    <xf numFmtId="168" fontId="2" fillId="0" borderId="23" xfId="0" applyNumberFormat="1" applyFont="1" applyBorder="1"/>
    <xf numFmtId="168" fontId="2" fillId="2" borderId="23" xfId="0" applyNumberFormat="1" applyFont="1" applyFill="1" applyBorder="1" applyAlignment="1">
      <alignment horizontal="center" vertical="center"/>
    </xf>
    <xf numFmtId="168" fontId="2" fillId="2" borderId="23" xfId="0" applyNumberFormat="1" applyFont="1" applyFill="1" applyBorder="1" applyAlignment="1">
      <alignment horizontal="center"/>
    </xf>
    <xf numFmtId="168" fontId="40" fillId="0" borderId="23" xfId="0" applyNumberFormat="1" applyFont="1" applyBorder="1"/>
    <xf numFmtId="168" fontId="2" fillId="0" borderId="0" xfId="0" applyNumberFormat="1" applyFont="1"/>
    <xf numFmtId="0" fontId="31" fillId="0" borderId="23" xfId="0" applyFont="1" applyBorder="1" applyAlignment="1">
      <alignment horizontal="center"/>
    </xf>
    <xf numFmtId="0" fontId="31" fillId="0" borderId="23" xfId="0" applyFont="1" applyBorder="1"/>
    <xf numFmtId="0" fontId="31" fillId="0" borderId="23" xfId="0" quotePrefix="1" applyFont="1" applyBorder="1" applyAlignment="1">
      <alignment horizontal="center"/>
    </xf>
    <xf numFmtId="0" fontId="24" fillId="2" borderId="23" xfId="0" applyFont="1" applyFill="1" applyBorder="1" applyAlignment="1">
      <alignment horizontal="left" indent="3"/>
    </xf>
    <xf numFmtId="0" fontId="1" fillId="0" borderId="23" xfId="0" applyFont="1" applyBorder="1" applyAlignment="1">
      <alignment horizontal="left" indent="3"/>
    </xf>
    <xf numFmtId="0" fontId="10" fillId="3" borderId="18" xfId="0" applyFont="1" applyFill="1" applyBorder="1" applyAlignment="1">
      <alignment horizontal="left" indent="3"/>
    </xf>
    <xf numFmtId="0" fontId="10" fillId="3" borderId="19" xfId="0" applyFont="1" applyFill="1" applyBorder="1" applyAlignment="1">
      <alignment horizontal="left" indent="3"/>
    </xf>
    <xf numFmtId="1" fontId="10" fillId="3" borderId="19" xfId="0" applyNumberFormat="1" applyFont="1" applyFill="1" applyBorder="1" applyAlignment="1">
      <alignment horizontal="left" indent="3"/>
    </xf>
    <xf numFmtId="1" fontId="10" fillId="3" borderId="0" xfId="0" applyNumberFormat="1" applyFont="1" applyFill="1" applyAlignment="1">
      <alignment horizontal="left" indent="3"/>
    </xf>
    <xf numFmtId="0" fontId="33" fillId="2" borderId="23" xfId="0" applyFont="1" applyFill="1" applyBorder="1" applyAlignment="1">
      <alignment horizontal="left"/>
    </xf>
    <xf numFmtId="0" fontId="42" fillId="0" borderId="0" xfId="0" applyFont="1"/>
    <xf numFmtId="169" fontId="6" fillId="6" borderId="5" xfId="1" applyNumberFormat="1" applyFont="1" applyFill="1" applyBorder="1" applyAlignment="1" applyProtection="1">
      <alignment horizontal="center"/>
    </xf>
    <xf numFmtId="0" fontId="6" fillId="2" borderId="43" xfId="0" applyFont="1" applyFill="1" applyBorder="1"/>
    <xf numFmtId="0" fontId="2" fillId="2" borderId="43" xfId="0" applyFont="1" applyFill="1" applyBorder="1"/>
    <xf numFmtId="0" fontId="29" fillId="0" borderId="8" xfId="0" applyFont="1" applyBorder="1" applyAlignment="1">
      <alignment horizontal="center" wrapText="1"/>
    </xf>
    <xf numFmtId="0" fontId="17" fillId="0" borderId="0" xfId="0" applyFont="1" applyAlignment="1">
      <alignment horizontal="left" indent="1"/>
    </xf>
    <xf numFmtId="0" fontId="6" fillId="0" borderId="0" xfId="0" applyFont="1" applyAlignment="1">
      <alignment vertical="top"/>
    </xf>
    <xf numFmtId="0" fontId="35" fillId="13" borderId="46" xfId="0" applyFont="1" applyFill="1" applyBorder="1"/>
    <xf numFmtId="0" fontId="35" fillId="0" borderId="46" xfId="0" applyFont="1" applyBorder="1"/>
    <xf numFmtId="0" fontId="7" fillId="0" borderId="0" xfId="3" applyAlignment="1" applyProtection="1">
      <alignment horizontal="center"/>
    </xf>
    <xf numFmtId="0" fontId="7" fillId="0" borderId="0" xfId="3" applyAlignment="1" applyProtection="1">
      <alignment horizontal="center" vertical="center"/>
    </xf>
    <xf numFmtId="0" fontId="7" fillId="0" borderId="0" xfId="3" applyAlignment="1" applyProtection="1">
      <alignment horizontal="center" vertical="center"/>
      <protection locked="0"/>
    </xf>
    <xf numFmtId="0" fontId="1" fillId="0" borderId="0" xfId="0" applyFont="1" applyAlignment="1">
      <alignment horizontal="left" indent="1"/>
    </xf>
    <xf numFmtId="22" fontId="0" fillId="0" borderId="0" xfId="0" applyNumberFormat="1" applyAlignment="1">
      <alignment horizontal="center"/>
    </xf>
    <xf numFmtId="0" fontId="1" fillId="0" borderId="0" xfId="0" applyFont="1" applyAlignment="1">
      <alignment horizontal="center"/>
    </xf>
    <xf numFmtId="14" fontId="0" fillId="0" borderId="0" xfId="0" applyNumberFormat="1" applyAlignment="1">
      <alignment horizontal="center"/>
    </xf>
    <xf numFmtId="49" fontId="37" fillId="0" borderId="0" xfId="0" applyNumberFormat="1" applyFont="1"/>
    <xf numFmtId="0" fontId="0" fillId="0" borderId="0" xfId="0" applyAlignment="1">
      <alignment horizontal="left" vertical="center" wrapText="1"/>
    </xf>
    <xf numFmtId="0" fontId="36" fillId="15" borderId="47" xfId="0" applyFont="1" applyFill="1" applyBorder="1" applyAlignment="1">
      <alignment horizontal="center"/>
    </xf>
    <xf numFmtId="0" fontId="35" fillId="14" borderId="49" xfId="0" applyFont="1" applyFill="1" applyBorder="1" applyAlignment="1">
      <alignment horizontal="center" vertical="center" wrapText="1"/>
    </xf>
    <xf numFmtId="0" fontId="0" fillId="0" borderId="53" xfId="0" applyBorder="1"/>
    <xf numFmtId="0" fontId="46" fillId="0" borderId="53" xfId="0" applyFont="1" applyBorder="1"/>
    <xf numFmtId="0" fontId="0" fillId="0" borderId="53" xfId="0" applyBorder="1" applyAlignment="1">
      <alignment horizontal="left" vertical="center" indent="1"/>
    </xf>
    <xf numFmtId="0" fontId="46" fillId="0" borderId="53" xfId="0" applyFont="1" applyBorder="1" applyAlignment="1">
      <alignment horizontal="left" vertical="center" indent="1"/>
    </xf>
    <xf numFmtId="0" fontId="6" fillId="3" borderId="0" xfId="0" applyFont="1" applyFill="1"/>
    <xf numFmtId="170" fontId="6" fillId="6" borderId="5" xfId="1" applyNumberFormat="1" applyFont="1" applyFill="1" applyBorder="1" applyAlignment="1" applyProtection="1">
      <alignment horizontal="right" indent="1"/>
    </xf>
    <xf numFmtId="0" fontId="49" fillId="0" borderId="0" xfId="5"/>
    <xf numFmtId="0" fontId="50" fillId="0" borderId="0" xfId="5" applyFont="1" applyAlignment="1">
      <alignment horizontal="left" vertical="top" wrapText="1"/>
    </xf>
    <xf numFmtId="0" fontId="55" fillId="0" borderId="0" xfId="0" applyFont="1" applyAlignment="1">
      <alignment horizontal="center"/>
    </xf>
    <xf numFmtId="0" fontId="57" fillId="0" borderId="0" xfId="5" applyFont="1"/>
    <xf numFmtId="0" fontId="51" fillId="0" borderId="0" xfId="5" applyFont="1" applyAlignment="1">
      <alignment horizontal="left" vertical="top"/>
    </xf>
    <xf numFmtId="0" fontId="50" fillId="0" borderId="0" xfId="5" applyFont="1" applyAlignment="1">
      <alignment horizontal="left" vertical="top"/>
    </xf>
    <xf numFmtId="0" fontId="58" fillId="0" borderId="0" xfId="5" applyFont="1" applyAlignment="1">
      <alignment horizontal="left" vertical="top"/>
    </xf>
    <xf numFmtId="0" fontId="59" fillId="0" borderId="0" xfId="5" applyFont="1" applyAlignment="1">
      <alignment horizontal="left" vertical="top"/>
    </xf>
    <xf numFmtId="0" fontId="11" fillId="0" borderId="0" xfId="0" applyFont="1" applyAlignment="1">
      <alignment horizontal="left" vertical="top" indent="1"/>
    </xf>
    <xf numFmtId="0" fontId="10" fillId="0" borderId="0" xfId="0" applyFont="1" applyAlignment="1">
      <alignment horizontal="left" vertical="top" wrapText="1" indent="1"/>
    </xf>
    <xf numFmtId="0" fontId="11" fillId="0" borderId="0" xfId="0" applyFont="1" applyAlignment="1">
      <alignment horizontal="left" indent="1"/>
    </xf>
    <xf numFmtId="0" fontId="48" fillId="0" borderId="0" xfId="0" applyFont="1" applyAlignment="1">
      <alignment horizontal="left" wrapText="1" indent="1"/>
    </xf>
    <xf numFmtId="165" fontId="43" fillId="0" borderId="0" xfId="2" applyNumberFormat="1" applyFont="1" applyAlignment="1">
      <alignment horizontal="center"/>
    </xf>
    <xf numFmtId="0" fontId="3" fillId="0" borderId="2" xfId="0" applyFont="1" applyBorder="1" applyAlignment="1" applyProtection="1">
      <alignment horizontal="left" indent="2"/>
      <protection locked="0"/>
    </xf>
    <xf numFmtId="0" fontId="13" fillId="0" borderId="0" xfId="0" applyFont="1" applyAlignment="1">
      <alignment horizontal="left" vertical="top" indent="2"/>
    </xf>
    <xf numFmtId="0" fontId="13" fillId="0" borderId="0" xfId="0" applyFont="1" applyAlignment="1">
      <alignment horizontal="left" vertical="top" wrapText="1" indent="2"/>
    </xf>
    <xf numFmtId="0" fontId="6" fillId="0" borderId="0" xfId="0" applyFont="1" applyAlignment="1">
      <alignment horizontal="left" indent="1"/>
    </xf>
    <xf numFmtId="0" fontId="13" fillId="0" borderId="0" xfId="0" applyFont="1" applyAlignment="1">
      <alignment horizontal="right" vertical="top" indent="1"/>
    </xf>
    <xf numFmtId="0" fontId="6" fillId="4" borderId="0" xfId="0" applyFont="1" applyFill="1" applyAlignment="1" applyProtection="1">
      <alignment horizontal="left" indent="1"/>
      <protection locked="0"/>
    </xf>
    <xf numFmtId="0" fontId="7" fillId="4" borderId="0" xfId="3" applyFill="1" applyAlignment="1" applyProtection="1">
      <alignment horizontal="left" indent="1"/>
      <protection locked="0"/>
    </xf>
    <xf numFmtId="0" fontId="6" fillId="0" borderId="0" xfId="0" applyFont="1" applyAlignment="1">
      <alignment horizontal="center"/>
    </xf>
    <xf numFmtId="0" fontId="23" fillId="7" borderId="0" xfId="0" applyFont="1" applyFill="1" applyAlignment="1">
      <alignment horizontal="left" vertical="center" wrapText="1"/>
    </xf>
    <xf numFmtId="0" fontId="30" fillId="10" borderId="20" xfId="0" applyFont="1" applyFill="1" applyBorder="1" applyAlignment="1" applyProtection="1">
      <alignment horizontal="left" vertical="top" wrapText="1" indent="1"/>
      <protection locked="0"/>
    </xf>
    <xf numFmtId="0" fontId="30" fillId="10" borderId="16" xfId="0" applyFont="1" applyFill="1" applyBorder="1" applyAlignment="1" applyProtection="1">
      <alignment horizontal="left" vertical="top" wrapText="1" indent="1"/>
      <protection locked="0"/>
    </xf>
    <xf numFmtId="0" fontId="30" fillId="10" borderId="19" xfId="0" applyFont="1" applyFill="1" applyBorder="1" applyAlignment="1" applyProtection="1">
      <alignment horizontal="left" vertical="top" wrapText="1" indent="1"/>
      <protection locked="0"/>
    </xf>
    <xf numFmtId="0" fontId="16" fillId="0" borderId="0" xfId="0" applyFont="1" applyAlignment="1">
      <alignment horizontal="left" vertical="top" wrapText="1"/>
    </xf>
    <xf numFmtId="0" fontId="6" fillId="0" borderId="53" xfId="0" applyFont="1" applyBorder="1" applyAlignment="1">
      <alignment horizontal="center"/>
    </xf>
    <xf numFmtId="0" fontId="38" fillId="0" borderId="53" xfId="0" applyFont="1" applyBorder="1" applyAlignment="1">
      <alignment horizontal="left"/>
    </xf>
    <xf numFmtId="0" fontId="47" fillId="0" borderId="53" xfId="0" applyFont="1" applyBorder="1" applyAlignment="1">
      <alignment horizontal="left" indent="5"/>
    </xf>
    <xf numFmtId="0" fontId="24" fillId="2" borderId="20" xfId="0" applyFont="1" applyFill="1" applyBorder="1" applyAlignment="1">
      <alignment horizontal="left" wrapText="1"/>
    </xf>
    <xf numFmtId="0" fontId="24" fillId="2" borderId="16" xfId="0" applyFont="1" applyFill="1" applyBorder="1" applyAlignment="1">
      <alignment horizontal="left" wrapText="1"/>
    </xf>
    <xf numFmtId="0" fontId="24" fillId="2" borderId="19" xfId="0" applyFont="1" applyFill="1" applyBorder="1" applyAlignment="1">
      <alignment horizontal="left" wrapText="1"/>
    </xf>
    <xf numFmtId="0" fontId="6" fillId="5" borderId="13" xfId="0" applyFont="1" applyFill="1" applyBorder="1" applyAlignment="1" applyProtection="1">
      <alignment horizontal="center"/>
      <protection locked="0"/>
    </xf>
    <xf numFmtId="0" fontId="6" fillId="5" borderId="16" xfId="0" applyFont="1" applyFill="1" applyBorder="1" applyAlignment="1" applyProtection="1">
      <alignment horizontal="center"/>
      <protection locked="0"/>
    </xf>
    <xf numFmtId="0" fontId="6" fillId="6" borderId="16" xfId="0" applyFont="1" applyFill="1" applyBorder="1" applyAlignment="1">
      <alignment horizontal="left"/>
    </xf>
    <xf numFmtId="37" fontId="6" fillId="4" borderId="13" xfId="1" quotePrefix="1" applyNumberFormat="1" applyFont="1" applyFill="1" applyBorder="1" applyAlignment="1" applyProtection="1">
      <alignment horizontal="center"/>
      <protection locked="0"/>
    </xf>
    <xf numFmtId="37" fontId="6" fillId="4" borderId="14" xfId="1" quotePrefix="1" applyNumberFormat="1" applyFont="1" applyFill="1" applyBorder="1" applyAlignment="1" applyProtection="1">
      <alignment horizontal="center"/>
      <protection locked="0"/>
    </xf>
    <xf numFmtId="0" fontId="44" fillId="0" borderId="23" xfId="0" applyFont="1" applyBorder="1" applyAlignment="1">
      <alignment horizontal="center" wrapText="1"/>
    </xf>
    <xf numFmtId="0" fontId="44" fillId="0" borderId="20" xfId="0" applyFont="1" applyBorder="1" applyAlignment="1">
      <alignment horizontal="center" wrapText="1"/>
    </xf>
    <xf numFmtId="0" fontId="45" fillId="0" borderId="23" xfId="0" applyFont="1" applyBorder="1" applyAlignment="1">
      <alignment horizontal="center"/>
    </xf>
    <xf numFmtId="0" fontId="45" fillId="0" borderId="20" xfId="0" applyFont="1" applyBorder="1" applyAlignment="1">
      <alignment horizontal="center"/>
    </xf>
    <xf numFmtId="43" fontId="6" fillId="2" borderId="23" xfId="1" applyFont="1" applyFill="1" applyBorder="1" applyAlignment="1" applyProtection="1">
      <alignment horizontal="center" vertical="center" readingOrder="1"/>
    </xf>
    <xf numFmtId="43" fontId="6" fillId="0" borderId="23" xfId="1" applyFont="1" applyBorder="1" applyAlignment="1" applyProtection="1">
      <alignment horizontal="center" readingOrder="1"/>
    </xf>
    <xf numFmtId="37" fontId="6" fillId="4" borderId="44" xfId="1" quotePrefix="1" applyNumberFormat="1" applyFont="1" applyFill="1" applyBorder="1" applyAlignment="1" applyProtection="1">
      <alignment horizontal="center"/>
      <protection locked="0"/>
    </xf>
    <xf numFmtId="37" fontId="6" fillId="4" borderId="45" xfId="1" quotePrefix="1" applyNumberFormat="1" applyFont="1" applyFill="1" applyBorder="1" applyAlignment="1" applyProtection="1">
      <alignment horizontal="center"/>
      <protection locked="0"/>
    </xf>
    <xf numFmtId="0" fontId="29" fillId="2" borderId="8" xfId="0" applyFont="1" applyFill="1" applyBorder="1" applyAlignment="1">
      <alignment horizontal="center" wrapText="1"/>
    </xf>
    <xf numFmtId="0" fontId="56" fillId="0" borderId="0" xfId="0" applyFont="1" applyAlignment="1">
      <alignment horizontal="center"/>
    </xf>
    <xf numFmtId="0" fontId="50" fillId="0" borderId="0" xfId="5" applyFont="1" applyAlignment="1">
      <alignment horizontal="left" vertical="top" wrapText="1"/>
    </xf>
    <xf numFmtId="0" fontId="60" fillId="0" borderId="0" xfId="5" applyFont="1" applyAlignment="1">
      <alignment horizontal="left" vertical="top" wrapText="1"/>
    </xf>
    <xf numFmtId="0" fontId="51" fillId="0" borderId="0" xfId="5" applyFont="1" applyAlignment="1">
      <alignment horizontal="left" vertical="top" wrapText="1"/>
    </xf>
    <xf numFmtId="0" fontId="54" fillId="0" borderId="0" xfId="5" applyFont="1" applyAlignment="1">
      <alignment horizontal="left" vertical="top" wrapText="1"/>
    </xf>
    <xf numFmtId="0" fontId="61" fillId="0" borderId="0" xfId="5" applyFont="1" applyAlignment="1">
      <alignment horizontal="left" vertical="top" wrapText="1"/>
    </xf>
    <xf numFmtId="0" fontId="36" fillId="15" borderId="48" xfId="0" applyFont="1" applyFill="1" applyBorder="1" applyAlignment="1">
      <alignment horizontal="center"/>
    </xf>
    <xf numFmtId="0" fontId="36" fillId="15" borderId="50" xfId="0" applyFont="1" applyFill="1" applyBorder="1" applyAlignment="1">
      <alignment horizontal="center"/>
    </xf>
    <xf numFmtId="0" fontId="35" fillId="14" borderId="51" xfId="0" applyFont="1" applyFill="1" applyBorder="1" applyAlignment="1">
      <alignment horizontal="left" vertical="center" wrapText="1"/>
    </xf>
    <xf numFmtId="0" fontId="35" fillId="14" borderId="52" xfId="0" applyFont="1" applyFill="1" applyBorder="1" applyAlignment="1">
      <alignment horizontal="left" vertical="center" wrapText="1"/>
    </xf>
    <xf numFmtId="0" fontId="7" fillId="0" borderId="0" xfId="3" applyAlignment="1" applyProtection="1">
      <alignment horizontal="center" vertical="center"/>
      <protection locked="0"/>
    </xf>
    <xf numFmtId="0" fontId="7" fillId="0" borderId="0" xfId="3" applyAlignment="1" applyProtection="1">
      <alignment horizontal="center"/>
      <protection locked="0"/>
    </xf>
    <xf numFmtId="0" fontId="1" fillId="0" borderId="0" xfId="0" applyFont="1" applyAlignment="1">
      <alignment horizontal="left" wrapText="1"/>
    </xf>
  </cellXfs>
  <cellStyles count="6">
    <cellStyle name="Comma" xfId="1" builtinId="3"/>
    <cellStyle name="Currency" xfId="2" builtinId="4"/>
    <cellStyle name="Hyperlink" xfId="3" builtinId="8"/>
    <cellStyle name="Normal" xfId="0" builtinId="0"/>
    <cellStyle name="Normal 2" xfId="4" xr:uid="{7DEF1074-9F87-4840-9DE1-D33691A1E43F}"/>
    <cellStyle name="Normal 3" xfId="5" xr:uid="{03C30B12-B666-4ADB-B727-8B4785DE118D}"/>
  </cellStyles>
  <dxfs count="63">
    <dxf>
      <numFmt numFmtId="27" formatCode="m/d/yyyy\ h:mm"/>
    </dxf>
    <dxf>
      <numFmt numFmtId="27" formatCode="m/d/yyyy\ h:mm"/>
    </dxf>
    <dxf>
      <numFmt numFmtId="27" formatCode="m/d/yyyy\ h:mm"/>
    </dxf>
    <dxf>
      <numFmt numFmtId="27" formatCode="m/d/yyyy\ h:mm"/>
    </dxf>
    <dxf>
      <numFmt numFmtId="27" formatCode="m/d/yyyy\ h:mm"/>
    </dxf>
    <dxf>
      <numFmt numFmtId="27" formatCode="m/d/yyyy\ h:mm"/>
    </dxf>
    <dxf>
      <numFmt numFmtId="27" formatCode="m/d/yyyy\ h:mm"/>
    </dxf>
    <dxf>
      <numFmt numFmtId="27" formatCode="m/d/yyyy\ h:mm"/>
    </dxf>
    <dxf>
      <numFmt numFmtId="27" formatCode="m/d/yyyy\ h:mm"/>
    </dxf>
    <dxf>
      <numFmt numFmtId="27" formatCode="m/d/yyyy\ h:mm"/>
    </dxf>
    <dxf>
      <numFmt numFmtId="19" formatCode="m/d/yyyy"/>
    </dxf>
    <dxf>
      <numFmt numFmtId="27" formatCode="m/d/yyyy\ h:mm"/>
    </dxf>
    <dxf>
      <numFmt numFmtId="27" formatCode="m/d/yyyy\ h:mm"/>
    </dxf>
    <dxf>
      <numFmt numFmtId="19" formatCode="m/d/yyyy"/>
    </dxf>
    <dxf>
      <numFmt numFmtId="19" formatCode="m/d/yyyy"/>
    </dxf>
    <dxf>
      <fill>
        <patternFill>
          <bgColor rgb="FFFFFF00"/>
        </patternFill>
      </fill>
    </dxf>
    <dxf>
      <fill>
        <patternFill>
          <bgColor rgb="FFFF5B5B"/>
        </patternFill>
      </fill>
    </dxf>
    <dxf>
      <fill>
        <patternFill>
          <bgColor rgb="FFFF5B5B"/>
        </patternFill>
      </fill>
    </dxf>
    <dxf>
      <fill>
        <patternFill>
          <bgColor rgb="FFFF5B5B"/>
        </patternFill>
      </fill>
    </dxf>
    <dxf>
      <fill>
        <patternFill>
          <bgColor rgb="FFFFFF89"/>
        </patternFill>
      </fill>
    </dxf>
    <dxf>
      <font>
        <color theme="0"/>
      </font>
      <fill>
        <patternFill>
          <bgColor theme="0"/>
        </patternFill>
      </fill>
      <border>
        <left/>
        <right/>
        <top/>
        <bottom/>
        <vertical/>
        <horizontal/>
      </border>
    </dxf>
    <dxf>
      <font>
        <color theme="0"/>
      </font>
      <fill>
        <patternFill>
          <fgColor theme="0"/>
        </patternFill>
      </fill>
    </dxf>
    <dxf>
      <font>
        <color theme="1"/>
      </font>
      <fill>
        <patternFill>
          <bgColor rgb="FFFFFF00"/>
        </patternFill>
      </fill>
    </dxf>
    <dxf>
      <fill>
        <patternFill>
          <bgColor theme="3" tint="0.59996337778862885"/>
        </patternFill>
      </fill>
    </dxf>
    <dxf>
      <fill>
        <patternFill>
          <bgColor rgb="FFFFFF89"/>
        </patternFill>
      </fill>
    </dxf>
    <dxf>
      <fill>
        <patternFill>
          <bgColor theme="3" tint="0.59996337778862885"/>
        </patternFill>
      </fill>
    </dxf>
    <dxf>
      <fill>
        <patternFill>
          <bgColor rgb="FFFFFF89"/>
        </patternFill>
      </fill>
    </dxf>
    <dxf>
      <font>
        <b val="0"/>
        <i/>
        <color theme="1"/>
      </font>
      <fill>
        <patternFill>
          <bgColor theme="0"/>
        </patternFill>
      </fill>
      <border>
        <left style="thin">
          <color theme="0"/>
        </left>
        <right style="thin">
          <color theme="0"/>
        </right>
        <top style="thin">
          <color theme="0"/>
        </top>
        <bottom style="thin">
          <color theme="0"/>
        </bottom>
      </border>
    </dxf>
    <dxf>
      <fill>
        <patternFill>
          <bgColor rgb="FFFF5B5B"/>
        </patternFill>
      </fill>
    </dxf>
    <dxf>
      <fill>
        <patternFill>
          <bgColor rgb="FFFF5B5B"/>
        </patternFill>
      </fill>
    </dxf>
    <dxf>
      <fill>
        <patternFill>
          <bgColor rgb="FFFF5B5B"/>
        </patternFill>
      </fill>
    </dxf>
    <dxf>
      <fill>
        <patternFill>
          <bgColor rgb="FFFFFF89"/>
        </patternFill>
      </fill>
    </dxf>
    <dxf>
      <font>
        <color theme="0"/>
      </font>
      <fill>
        <patternFill>
          <bgColor theme="0"/>
        </patternFill>
      </fill>
      <border>
        <left style="thin">
          <color theme="0"/>
        </left>
        <right style="thin">
          <color theme="0"/>
        </right>
        <top style="thin">
          <color theme="0"/>
        </top>
        <bottom style="thin">
          <color theme="0"/>
        </bottom>
      </border>
    </dxf>
    <dxf>
      <fill>
        <patternFill>
          <bgColor theme="3" tint="0.59996337778862885"/>
        </patternFill>
      </fill>
    </dxf>
    <dxf>
      <fill>
        <patternFill>
          <bgColor rgb="FFFFFF89"/>
        </patternFill>
      </fill>
    </dxf>
    <dxf>
      <fill>
        <patternFill>
          <bgColor theme="3" tint="0.59996337778862885"/>
        </patternFill>
      </fill>
    </dxf>
    <dxf>
      <fill>
        <patternFill>
          <bgColor rgb="FFFFFF89"/>
        </patternFill>
      </fill>
    </dxf>
    <dxf>
      <fill>
        <patternFill>
          <bgColor theme="3" tint="0.59996337778862885"/>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5B5B"/>
        </patternFill>
      </fill>
    </dxf>
    <dxf>
      <fill>
        <patternFill>
          <bgColor rgb="FFFFFF89"/>
        </patternFill>
      </fill>
    </dxf>
    <dxf>
      <fill>
        <patternFill>
          <bgColor rgb="FFFFFF89"/>
        </patternFill>
      </fill>
    </dxf>
    <dxf>
      <fill>
        <patternFill>
          <bgColor rgb="FFFFFF89"/>
        </patternFill>
      </fill>
    </dxf>
    <dxf>
      <font>
        <color theme="1"/>
      </font>
      <fill>
        <patternFill>
          <bgColor rgb="FFFFFF00"/>
        </patternFill>
      </fill>
    </dxf>
    <dxf>
      <font>
        <color theme="0"/>
      </font>
      <fill>
        <patternFill>
          <fgColor theme="0"/>
        </patternFill>
      </fill>
    </dxf>
    <dxf>
      <fill>
        <patternFill>
          <bgColor rgb="FFFFFF89"/>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m/d/yyyy\ h:mm"/>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m/d/yyyy"/>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bottom" textRotation="0" wrapText="0" relativeIndent="1" justifyLastLine="0" shrinkToFit="0" readingOrder="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5B5B"/>
      <color rgb="FFFFFF89"/>
      <color rgb="FFFF4747"/>
      <color rgb="FFFFFF93"/>
      <color rgb="FFDAEEF3"/>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660400</xdr:colOff>
      <xdr:row>8</xdr:row>
      <xdr:rowOff>82550</xdr:rowOff>
    </xdr:from>
    <xdr:to>
      <xdr:col>5</xdr:col>
      <xdr:colOff>2870314</xdr:colOff>
      <xdr:row>20</xdr:row>
      <xdr:rowOff>25495</xdr:rowOff>
    </xdr:to>
    <xdr:pic>
      <xdr:nvPicPr>
        <xdr:cNvPr id="2" name="Picture 1">
          <a:extLst>
            <a:ext uri="{FF2B5EF4-FFF2-40B4-BE49-F238E27FC236}">
              <a16:creationId xmlns:a16="http://schemas.microsoft.com/office/drawing/2014/main" id="{77D9AFB6-14BE-98A5-1797-07428F8CCFDC}"/>
            </a:ext>
          </a:extLst>
        </xdr:cNvPr>
        <xdr:cNvPicPr>
          <a:picLocks noChangeAspect="1"/>
        </xdr:cNvPicPr>
      </xdr:nvPicPr>
      <xdr:blipFill>
        <a:blip xmlns:r="http://schemas.openxmlformats.org/officeDocument/2006/relationships" r:embed="rId1"/>
        <a:stretch>
          <a:fillRect/>
        </a:stretch>
      </xdr:blipFill>
      <xdr:spPr>
        <a:xfrm>
          <a:off x="2800350" y="2438400"/>
          <a:ext cx="2209914" cy="18542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228599</xdr:colOff>
      <xdr:row>5</xdr:row>
      <xdr:rowOff>6350</xdr:rowOff>
    </xdr:from>
    <xdr:ext cx="5307807" cy="2672556"/>
    <xdr:sp macro="" textlink="">
      <xdr:nvSpPr>
        <xdr:cNvPr id="3" name="TextBox 2">
          <a:extLst>
            <a:ext uri="{FF2B5EF4-FFF2-40B4-BE49-F238E27FC236}">
              <a16:creationId xmlns:a16="http://schemas.microsoft.com/office/drawing/2014/main" id="{D5DDA182-EDE6-C352-1F54-0D33775F9E40}"/>
            </a:ext>
          </a:extLst>
        </xdr:cNvPr>
        <xdr:cNvSpPr txBox="1"/>
      </xdr:nvSpPr>
      <xdr:spPr>
        <a:xfrm>
          <a:off x="3931443" y="839788"/>
          <a:ext cx="5307807" cy="2672556"/>
        </a:xfrm>
        <a:prstGeom prst="rect">
          <a:avLst/>
        </a:prstGeom>
        <a:solidFill>
          <a:srgbClr val="FFFF93"/>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2800" b="1">
            <a:effectLst/>
          </a:endParaRPr>
        </a:p>
        <a:p>
          <a:pPr lvl="1"/>
          <a:r>
            <a:rPr lang="en-US" sz="3100" b="0">
              <a:solidFill>
                <a:srgbClr val="FF0000"/>
              </a:solidFill>
              <a:effectLst/>
            </a:rPr>
            <a:t>Please</a:t>
          </a:r>
          <a:r>
            <a:rPr lang="en-US" sz="3100" b="0" baseline="0">
              <a:solidFill>
                <a:srgbClr val="FF0000"/>
              </a:solidFill>
              <a:effectLst/>
            </a:rPr>
            <a:t> r</a:t>
          </a:r>
          <a:r>
            <a:rPr lang="en-US" sz="3100" b="0">
              <a:solidFill>
                <a:srgbClr val="FF0000"/>
              </a:solidFill>
              <a:effectLst/>
            </a:rPr>
            <a:t>ead</a:t>
          </a:r>
          <a:r>
            <a:rPr lang="en-US" sz="3100" b="0" baseline="0">
              <a:solidFill>
                <a:srgbClr val="FF0000"/>
              </a:solidFill>
              <a:effectLst/>
            </a:rPr>
            <a:t> the</a:t>
          </a:r>
        </a:p>
        <a:p>
          <a:pPr lvl="1"/>
          <a:r>
            <a:rPr lang="en-US" sz="3100" b="0" baseline="0">
              <a:solidFill>
                <a:srgbClr val="FF0000"/>
              </a:solidFill>
              <a:effectLst/>
            </a:rPr>
            <a:t>"Getting Started" tab before </a:t>
          </a:r>
        </a:p>
        <a:p>
          <a:pPr lvl="1"/>
          <a:r>
            <a:rPr lang="en-US" sz="3100" b="0" baseline="0">
              <a:solidFill>
                <a:srgbClr val="FF0000"/>
              </a:solidFill>
              <a:effectLst/>
            </a:rPr>
            <a:t>Selecting Airport and completing the form.</a:t>
          </a:r>
          <a:endParaRPr lang="en-US" sz="3100" b="0">
            <a:solidFill>
              <a:srgbClr val="FF0000"/>
            </a:solidFill>
            <a:effectLst/>
          </a:endParaRPr>
        </a:p>
        <a:p>
          <a:r>
            <a:rPr lang="en-US" sz="800">
              <a:solidFill>
                <a:srgbClr val="FF0000"/>
              </a:solidFill>
              <a:effectLst/>
              <a:latin typeface="+mn-lt"/>
              <a:ea typeface="+mn-ea"/>
              <a:cs typeface="+mn-cs"/>
            </a:rPr>
            <a:t> </a:t>
          </a:r>
          <a:endParaRPr lang="en-US">
            <a:solidFill>
              <a:srgbClr val="FF0000"/>
            </a:solidFill>
            <a:effectLst/>
          </a:endParaRPr>
        </a:p>
        <a:p>
          <a:endParaRPr lang="en-US" sz="1100"/>
        </a:p>
      </xdr:txBody>
    </xdr:sp>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refreshOnLoad="1" connectionId="7" xr16:uid="{ACB1B365-BBBC-4D8F-BD37-46D17BC99A98}" autoFormatId="16" applyNumberFormats="0" applyBorderFormats="0" applyFontFormats="0" applyPatternFormats="0" applyAlignmentFormats="0" applyWidthHeightFormats="0">
  <queryTableRefresh nextId="20">
    <queryTableFields count="11">
      <queryTableField id="1" name="Group" tableColumnId="1"/>
      <queryTableField id="2" name="RowID" tableColumnId="2"/>
      <queryTableField id="3" name="Name" tableColumnId="3"/>
      <queryTableField id="4" name="Basis" tableColumnId="4"/>
      <queryTableField id="5" name="FY" tableColumnId="5"/>
      <queryTableField id="14" name="Report Date" tableColumnId="12"/>
      <queryTableField id="6" name="Campus" tableColumnId="6"/>
      <queryTableField id="7" name="Signatory or Non-Signatory" tableColumnId="7"/>
      <queryTableField id="8" name="Rate" tableColumnId="8"/>
      <queryTableField id="9" name="LastSaved" tableColumnId="9"/>
      <queryTableField id="12" name="Last_Refreshed" tableColumnId="11"/>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backgroundRefresh="0" refreshOnLoad="1" connectionId="2" xr16:uid="{B2BFBFEA-785E-40A8-8AFD-386082161D60}" autoFormatId="16" applyNumberFormats="0" applyBorderFormats="0" applyFontFormats="0" applyPatternFormats="0" applyAlignmentFormats="0" applyWidthHeightFormats="0">
  <queryTableRefresh nextId="9">
    <queryTableFields count="7">
      <queryTableField id="1" name="Month Date" tableColumnId="1"/>
      <queryTableField id="2" name="Month Name" tableColumnId="2"/>
      <queryTableField id="3" name="Due Date" tableColumnId="3"/>
      <queryTableField id="4" name="FY" tableColumnId="4"/>
      <queryTableField id="5" name="Day of Week Due" tableColumnId="5"/>
      <queryTableField id="6" name="LastSaved" tableColumnId="6"/>
      <queryTableField id="8" name="Last_Refreshed" tableColumnId="7"/>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refreshOnLoad="1" connectionId="4" xr16:uid="{783676F9-8749-4C61-964D-F859017CD3AF}" autoFormatId="16" applyNumberFormats="0" applyBorderFormats="0" applyFontFormats="0" applyPatternFormats="0" applyAlignmentFormats="0" applyWidthHeightFormats="0">
  <queryTableRefresh nextId="13">
    <queryTableFields count="5">
      <queryTableField id="1" name="AIAS ID" tableColumnId="1"/>
      <queryTableField id="2" name="Name" tableColumnId="2"/>
      <queryTableField id="3" name="CMGTW" tableColumnId="3"/>
      <queryTableField id="4" name="LastSaved" tableColumnId="4"/>
      <queryTableField id="11" name="Last_Refreshed" tableColumnId="5"/>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refreshOnLoad="1" connectionId="5" xr16:uid="{45D7E2FE-2675-478F-A8B3-01DDFD0F06E8}" autoFormatId="16" applyNumberFormats="0" applyBorderFormats="0" applyFontFormats="0" applyPatternFormats="0" applyAlignmentFormats="0" applyWidthHeightFormats="0">
  <queryTableRefresh nextId="21">
    <queryTableFields count="8">
      <queryTableField id="7" name="Row Labels" tableColumnId="7"/>
      <queryTableField id="8" name="COMPANY_NAME" tableColumnId="8"/>
      <queryTableField id="9" name="company_number" tableColumnId="9"/>
      <queryTableField id="10" name="ANC" tableColumnId="10"/>
      <queryTableField id="11" name="FAI" tableColumnId="11"/>
      <queryTableField id="12" name="Signatory" tableColumnId="12"/>
      <queryTableField id="6" name="LastSaved" tableColumnId="6"/>
      <queryTableField id="20" name="Last_Refreshed" tableColumnId="1"/>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refreshOnLoad="1" connectionId="3" xr16:uid="{891FB895-CB3B-43E3-A140-D5D247294311}" autoFormatId="16" applyNumberFormats="0" applyBorderFormats="0" applyFontFormats="0" applyPatternFormats="0" applyAlignmentFormats="0" applyWidthHeightFormats="0">
  <queryTableRefresh nextId="37">
    <queryTableFields count="8">
      <queryTableField id="19" name="IATA" tableColumnId="13"/>
      <queryTableField id="20" name="Airport Name" tableColumnId="14"/>
      <queryTableField id="22" name="Label" tableColumnId="16"/>
      <queryTableField id="23" name="Address" tableColumnId="17"/>
      <queryTableField id="24" name="Email" tableColumnId="18"/>
      <queryTableField id="25" name="ShortName" tableColumnId="19"/>
      <queryTableField id="6" name="LastSaved" tableColumnId="6"/>
      <queryTableField id="36" name="Last_Refreshed" tableColumnId="1"/>
    </queryTableFields>
    <queryTableDeletedFields count="1">
      <deletedField name="LogoUrl"/>
    </queryTableDeleted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refreshOnLoad="1" connectionId="9" xr16:uid="{193F4033-1E01-41F0-B157-217AE65FB519}" autoFormatId="16" applyNumberFormats="0" applyBorderFormats="0" applyFontFormats="0" applyPatternFormats="0" applyAlignmentFormats="0" applyWidthHeightFormats="0">
  <queryTableRefresh nextId="11">
    <queryTableFields count="3">
      <queryTableField id="7" name="Fuel" tableColumnId="7"/>
      <queryTableField id="6" name="LastSaved" tableColumnId="6"/>
      <queryTableField id="10" name="Last_Refreshed" tableColumnId="1"/>
    </queryTableFields>
  </queryTableRefresh>
</queryTable>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4</v>
  </rv>
  <rv s="0">
    <v>1</v>
    <v>4</v>
  </rv>
  <rv s="0">
    <v>1</v>
    <v>5</v>
  </rv>
  <rv s="0">
    <v>2</v>
    <v>5</v>
  </rv>
  <rv s="0">
    <v>3</v>
    <v>5</v>
  </rv>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65940C9-6E17-4991-9C23-ECE2986B6835}" name="Table5" displayName="Table5" ref="C9:E15" totalsRowShown="0" headerRowDxfId="62">
  <autoFilter ref="C9:E15" xr:uid="{365940C9-6E17-4991-9C23-ECE2986B6835}"/>
  <tableColumns count="3">
    <tableColumn id="1" xr3:uid="{2033CF4D-7365-4B23-BECE-8E98FE8D1C9A}" name="Table Name" dataDxfId="61"/>
    <tableColumn id="4" xr3:uid="{73408677-B00F-4EC6-830C-6871A75A29D1}" name="Last Updated" dataDxfId="60"/>
    <tableColumn id="2" xr3:uid="{9F99AFF6-8350-4921-97C0-A0A87508AB2C}" name="Last Refreshed" dataDxfId="5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159C748-49E2-4D58-A871-49548F855D66}" name="Fee_Schedule" displayName="Fee_Schedule" ref="A1:K1921" tableType="queryTable" totalsRowShown="0">
  <autoFilter ref="A1:K1921" xr:uid="{5159C748-49E2-4D58-A871-49548F855D66}"/>
  <tableColumns count="11">
    <tableColumn id="1" xr3:uid="{247BDC6E-2F8A-4028-8070-F7B6181D2B1A}" uniqueName="1" name="Group" queryTableFieldId="1" dataDxfId="58"/>
    <tableColumn id="2" xr3:uid="{F619F709-ECAE-4CD8-8644-77BF4B9151EB}" uniqueName="2" name="RowID" queryTableFieldId="2"/>
    <tableColumn id="3" xr3:uid="{D8B7937D-B936-48C7-9C77-ACA720C79F65}" uniqueName="3" name="Name" queryTableFieldId="3" dataDxfId="57"/>
    <tableColumn id="4" xr3:uid="{E41BD04B-1661-40BB-B9D8-862A28A1060A}" uniqueName="4" name="Basis" queryTableFieldId="4" dataDxfId="56"/>
    <tableColumn id="5" xr3:uid="{9BBC8DF4-CCEF-4EB7-9E69-BD97DD24AA91}" uniqueName="5" name="FY" queryTableFieldId="5"/>
    <tableColumn id="12" xr3:uid="{4ED5524C-52EC-4EDD-A9AE-3814D6F728AB}" uniqueName="12" name="Report Date" queryTableFieldId="14" dataDxfId="10"/>
    <tableColumn id="6" xr3:uid="{20686358-98A0-4239-AFC6-4C4F50D72662}" uniqueName="6" name="Campus" queryTableFieldId="6" dataDxfId="55"/>
    <tableColumn id="7" xr3:uid="{97A1384D-8AE5-4B06-8690-4D1EEEDA50C3}" uniqueName="7" name="Signatory or Non-Signatory" queryTableFieldId="7" dataDxfId="54"/>
    <tableColumn id="8" xr3:uid="{E213B277-7DB3-472F-A9C5-FC429B4782F1}" uniqueName="8" name="Rate" queryTableFieldId="8" dataDxfId="53"/>
    <tableColumn id="9" xr3:uid="{25C0DD0D-70E0-4ABB-A58C-5D62CD697597}" uniqueName="9" name="LastSaved" queryTableFieldId="9" dataDxfId="9"/>
    <tableColumn id="11" xr3:uid="{2EA24E16-F144-46AD-ADD3-28153C098DF3}" uniqueName="11" name="Last_Refreshed" queryTableFieldId="12" dataDxfId="8"/>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B672F7-7ECD-4933-A1D5-1752A565B56E}" name="MonthLU" displayName="MonthLU" ref="A1:G26" tableType="queryTable" totalsRowShown="0">
  <autoFilter ref="A1:G26" xr:uid="{F5B672F7-7ECD-4933-A1D5-1752A565B56E}"/>
  <tableColumns count="7">
    <tableColumn id="1" xr3:uid="{A1AC8A62-3E36-4422-B692-73D340A8E1A1}" uniqueName="1" name="Month Date" queryTableFieldId="1" dataDxfId="14"/>
    <tableColumn id="2" xr3:uid="{051864A8-990C-4F17-A03A-C03D7E3B43E9}" uniqueName="2" name="Month Name" queryTableFieldId="2" dataDxfId="52"/>
    <tableColumn id="3" xr3:uid="{334AF181-B721-40C9-AD6C-6C3A7F99E980}" uniqueName="3" name="Due Date" queryTableFieldId="3" dataDxfId="13"/>
    <tableColumn id="4" xr3:uid="{1FD1DFD1-1D05-44AA-B34E-C1CD179943DB}" uniqueName="4" name="FY" queryTableFieldId="4"/>
    <tableColumn id="5" xr3:uid="{62EE224F-1685-46E6-AB0B-5B2CB778842E}" uniqueName="5" name="Day of Week Due" queryTableFieldId="5" dataDxfId="51"/>
    <tableColumn id="6" xr3:uid="{34298800-3D89-4BD5-9F0C-8833D29FCF8F}" uniqueName="6" name="LastSaved" queryTableFieldId="6" dataDxfId="12"/>
    <tableColumn id="7" xr3:uid="{26F25070-2393-4251-97B5-FEB4F357F60E}" uniqueName="7" name="Last_Refreshed" queryTableFieldId="8" dataDxfId="11"/>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3402A1-86D0-4A65-B9EE-EE375AAA8F26}" name="CMGTW" displayName="CMGTW" ref="A1:E447" tableType="queryTable" totalsRowShown="0">
  <autoFilter ref="A1:E447" xr:uid="{E43402A1-86D0-4A65-B9EE-EE375AAA8F26}"/>
  <tableColumns count="5">
    <tableColumn id="1" xr3:uid="{620DA082-3407-46C1-9B39-C3BD6992399E}" uniqueName="1" name="AIAS ID" queryTableFieldId="1" dataDxfId="50"/>
    <tableColumn id="2" xr3:uid="{CFA8DACA-DEBD-4E07-942A-7D090553A0BF}" uniqueName="2" name="Name" queryTableFieldId="2" dataDxfId="49"/>
    <tableColumn id="3" xr3:uid="{9875B2EF-82AE-45E6-A772-1CF74CC7E3EE}" uniqueName="3" name="CMGTW" queryTableFieldId="3"/>
    <tableColumn id="4" xr3:uid="{E7EEB3D5-13DE-4DD3-ACCA-B073B01BCDBC}" uniqueName="4" name="LastSaved" queryTableFieldId="4" dataDxfId="7"/>
    <tableColumn id="5" xr3:uid="{7B570940-487D-4323-BD83-8689DC1671D2}" uniqueName="5" name="Last_Refreshed" queryTableFieldId="11" dataDxfId="6"/>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10C8B0F-7E7B-4D68-BA6D-CD474955D78C}" name="Company_2" displayName="Company_2" ref="A1:H176" tableType="queryTable" totalsRowShown="0">
  <autoFilter ref="A1:H176" xr:uid="{F5B672F7-7ECD-4933-A1D5-1752A565B56E}"/>
  <tableColumns count="8">
    <tableColumn id="7" xr3:uid="{544A9FB2-E730-4BF0-B89F-3D7CA80D4834}" uniqueName="7" name="Row Labels" queryTableFieldId="7"/>
    <tableColumn id="8" xr3:uid="{F756B033-CFF1-402B-A116-1426972CEFF9}" uniqueName="8" name="COMPANY_NAME" queryTableFieldId="8"/>
    <tableColumn id="9" xr3:uid="{706A3DE2-CAB5-4BB4-BB1C-177136FC34DF}" uniqueName="9" name="company_number" queryTableFieldId="9"/>
    <tableColumn id="10" xr3:uid="{076D5B04-7BF1-4E53-9309-893D98434229}" uniqueName="10" name="ANC" queryTableFieldId="10"/>
    <tableColumn id="11" xr3:uid="{4C9C8943-94A3-4FCA-8D9B-89607665C111}" uniqueName="11" name="FAI" queryTableFieldId="11"/>
    <tableColumn id="12" xr3:uid="{B3CC0113-8020-4639-807A-DAFE1E865A0E}" uniqueName="12" name="Signatory" queryTableFieldId="12"/>
    <tableColumn id="6" xr3:uid="{6853924D-5973-4D2C-A6BD-A66008A0F371}" uniqueName="6" name="LastSaved" queryTableFieldId="6" dataDxfId="5"/>
    <tableColumn id="1" xr3:uid="{782A8CD1-B2AC-4031-8F39-E2416C03FB97}" uniqueName="1" name="Last_Refreshed" queryTableFieldId="20" dataDxfId="4"/>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0E5CA77-E316-4E32-A95C-290B6EB8FBB4}" name="Campus" displayName="Campus" ref="A1:H4" tableType="queryTable" totalsRowShown="0">
  <autoFilter ref="A1:H4" xr:uid="{F5B672F7-7ECD-4933-A1D5-1752A565B56E}"/>
  <tableColumns count="8">
    <tableColumn id="13" xr3:uid="{A6233634-8B3F-41D2-8263-0D867A2FDF41}" uniqueName="13" name="IATA" queryTableFieldId="19"/>
    <tableColumn id="14" xr3:uid="{4C7CD5B5-2082-414A-8542-E0943C9D8FE3}" uniqueName="14" name="Airport Name" queryTableFieldId="20"/>
    <tableColumn id="16" xr3:uid="{039F2806-16E8-4EFF-B30E-A6A73CFDF7BC}" uniqueName="16" name="Label" queryTableFieldId="22"/>
    <tableColumn id="17" xr3:uid="{1E700BD0-1496-4315-9158-7FA9BF04D568}" uniqueName="17" name="Address" queryTableFieldId="23"/>
    <tableColumn id="18" xr3:uid="{5FDEDFBA-F26A-4378-A7C8-835A9D51BCE4}" uniqueName="18" name="Email" queryTableFieldId="24"/>
    <tableColumn id="19" xr3:uid="{4B9F5F52-346E-4BC9-A041-CB250A3154B9}" uniqueName="19" name="ShortName" queryTableFieldId="25"/>
    <tableColumn id="6" xr3:uid="{9EB1743C-C846-43EB-87A0-01D61A8A008A}" uniqueName="6" name="LastSaved" queryTableFieldId="6" dataDxfId="3"/>
    <tableColumn id="1" xr3:uid="{280B6B9C-151F-41AC-8041-72CF9D788E4E}" uniqueName="1" name="Last_Refreshed" queryTableFieldId="36" dataDxfId="2"/>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A10F85-CDB1-4209-8B56-8E88B75618D7}" name="Fuel_Providers" displayName="Fuel_Providers" ref="A1:C24" tableType="queryTable" totalsRowShown="0">
  <tableColumns count="3">
    <tableColumn id="7" xr3:uid="{1E02E25F-0959-40A1-8FA9-34B086FFE8A2}" uniqueName="7" name="Fuel" queryTableFieldId="7"/>
    <tableColumn id="6" xr3:uid="{70BDDD3B-B1B2-4D1E-80CD-D191FBAEFC99}" uniqueName="6" name="LastSaved" queryTableFieldId="6" dataDxfId="1"/>
    <tableColumn id="1" xr3:uid="{5044E6E4-990F-4EA2-B2B9-CF55827BC068}" uniqueName="1" name="Last_Refreshed" queryTableFieldId="10"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ot.alaska.gov/aias/rates_fees.shtml" TargetMode="External"/><Relationship Id="rId1" Type="http://schemas.openxmlformats.org/officeDocument/2006/relationships/hyperlink" Target="https://dot.alaska.gov/aias/rates_fees.shtml" TargetMode="Externa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56D2B-7994-44E1-ADC8-34882A19C364}">
  <sheetPr>
    <tabColor rgb="FF00B050"/>
  </sheetPr>
  <dimension ref="A1:XFC24"/>
  <sheetViews>
    <sheetView workbookViewId="0">
      <selection sqref="A1:C24"/>
    </sheetView>
  </sheetViews>
  <sheetFormatPr defaultColWidth="0" defaultRowHeight="12.75" zeroHeight="1" x14ac:dyDescent="0.2"/>
  <cols>
    <col min="1" max="2" width="9.140625" style="235" customWidth="1"/>
    <col min="3" max="3" width="111.7109375" style="235" customWidth="1"/>
    <col min="4" max="11" width="0" style="235" hidden="1"/>
    <col min="12" max="16383" width="9.140625" style="235" hidden="1"/>
    <col min="16384" max="16384" width="44.28515625" style="235" hidden="1" customWidth="1"/>
  </cols>
  <sheetData>
    <row r="1" spans="1:11" x14ac:dyDescent="0.2">
      <c r="A1" s="267" t="e" vm="1">
        <f>IF(OR(U35="Select Airport",U35=""),aias_logo,"")</f>
        <v>#VALUE!</v>
      </c>
      <c r="B1" s="267"/>
    </row>
    <row r="2" spans="1:11" x14ac:dyDescent="0.2">
      <c r="A2" s="267"/>
      <c r="B2" s="267"/>
    </row>
    <row r="3" spans="1:11" x14ac:dyDescent="0.2">
      <c r="A3" s="267"/>
      <c r="B3" s="267"/>
    </row>
    <row r="4" spans="1:11" ht="12.75" customHeight="1" x14ac:dyDescent="0.2">
      <c r="A4" s="267"/>
      <c r="B4" s="267"/>
      <c r="D4" s="268" t="s">
        <v>1614</v>
      </c>
      <c r="E4" s="268"/>
      <c r="F4" s="268"/>
      <c r="G4" s="268"/>
      <c r="H4" s="268"/>
      <c r="I4" s="268"/>
      <c r="J4" s="268"/>
      <c r="K4" s="268"/>
    </row>
    <row r="5" spans="1:11" ht="12.75" customHeight="1" x14ac:dyDescent="0.2">
      <c r="A5" s="267"/>
      <c r="B5" s="267"/>
      <c r="D5" s="268"/>
      <c r="E5" s="268"/>
      <c r="F5" s="268"/>
      <c r="G5" s="268"/>
      <c r="H5" s="268"/>
      <c r="I5" s="268"/>
      <c r="J5" s="268"/>
      <c r="K5" s="268"/>
    </row>
    <row r="6" spans="1:11" ht="12.75" customHeight="1" x14ac:dyDescent="0.25">
      <c r="A6" s="267"/>
      <c r="B6" s="267"/>
      <c r="D6" s="236"/>
    </row>
    <row r="7" spans="1:11" ht="12.75" customHeight="1" x14ac:dyDescent="0.2">
      <c r="A7" s="267"/>
      <c r="B7" s="267"/>
      <c r="D7" s="269" t="s">
        <v>1610</v>
      </c>
      <c r="E7" s="269"/>
      <c r="F7" s="269"/>
      <c r="G7" s="269"/>
      <c r="H7" s="269"/>
      <c r="I7" s="269"/>
      <c r="J7" s="269"/>
      <c r="K7" s="269"/>
    </row>
    <row r="8" spans="1:11" ht="12.75" customHeight="1" x14ac:dyDescent="0.2">
      <c r="A8" s="267"/>
      <c r="B8" s="267"/>
      <c r="D8" s="269"/>
      <c r="E8" s="269"/>
      <c r="F8" s="269"/>
      <c r="G8" s="269"/>
      <c r="H8" s="269"/>
      <c r="I8" s="269"/>
      <c r="J8" s="269"/>
      <c r="K8" s="269"/>
    </row>
    <row r="9" spans="1:11" ht="12.75" customHeight="1" x14ac:dyDescent="0.2">
      <c r="A9" s="267"/>
      <c r="B9" s="267"/>
    </row>
    <row r="10" spans="1:11" x14ac:dyDescent="0.2">
      <c r="A10" s="237"/>
    </row>
    <row r="11" spans="1:11" ht="18" x14ac:dyDescent="0.25">
      <c r="A11" s="238" t="s">
        <v>1611</v>
      </c>
      <c r="B11" s="236"/>
      <c r="C11" s="236"/>
      <c r="D11" s="236"/>
      <c r="E11" s="236"/>
      <c r="F11" s="236"/>
      <c r="G11" s="236"/>
      <c r="H11" s="236"/>
      <c r="I11" s="236"/>
      <c r="J11" s="236"/>
    </row>
    <row r="12" spans="1:11" ht="18" x14ac:dyDescent="0.25">
      <c r="A12" s="238"/>
      <c r="B12" s="236"/>
      <c r="C12" s="236"/>
      <c r="D12" s="236"/>
      <c r="E12" s="236"/>
      <c r="F12" s="236"/>
      <c r="G12" s="236"/>
      <c r="H12" s="236"/>
      <c r="I12" s="236"/>
      <c r="J12" s="236"/>
    </row>
    <row r="13" spans="1:11" ht="18" x14ac:dyDescent="0.25">
      <c r="A13" s="238" t="s">
        <v>1612</v>
      </c>
      <c r="B13" s="236"/>
      <c r="C13" s="236"/>
      <c r="D13" s="236"/>
      <c r="E13" s="236"/>
      <c r="F13" s="236"/>
      <c r="G13" s="236"/>
      <c r="H13" s="236"/>
      <c r="I13" s="236"/>
      <c r="J13" s="236"/>
    </row>
    <row r="14" spans="1:11" ht="18" x14ac:dyDescent="0.25">
      <c r="A14" s="238"/>
      <c r="B14" s="236"/>
      <c r="C14" s="236"/>
      <c r="D14" s="236"/>
      <c r="E14" s="236"/>
      <c r="F14" s="236"/>
      <c r="G14" s="236"/>
      <c r="H14" s="236"/>
      <c r="I14" s="236"/>
      <c r="J14" s="236"/>
    </row>
    <row r="15" spans="1:11" ht="18" x14ac:dyDescent="0.25">
      <c r="A15" s="238" t="s">
        <v>1613</v>
      </c>
      <c r="B15" s="236"/>
      <c r="C15" s="236"/>
      <c r="D15" s="236"/>
      <c r="E15" s="236"/>
      <c r="F15" s="236"/>
      <c r="G15" s="236"/>
      <c r="H15" s="236"/>
      <c r="I15" s="236"/>
      <c r="J15" s="236"/>
    </row>
    <row r="16" spans="1:11" ht="18" x14ac:dyDescent="0.25">
      <c r="A16" s="238"/>
      <c r="B16" s="236"/>
      <c r="C16" s="236"/>
      <c r="D16" s="236"/>
      <c r="E16" s="236"/>
      <c r="F16" s="236"/>
      <c r="G16" s="236"/>
      <c r="H16" s="236"/>
      <c r="I16" s="236"/>
      <c r="J16" s="236"/>
    </row>
    <row r="17" spans="1:10" ht="18" x14ac:dyDescent="0.25">
      <c r="A17" s="238" t="s">
        <v>1633</v>
      </c>
      <c r="B17" s="236"/>
      <c r="C17" s="236"/>
      <c r="D17" s="236"/>
      <c r="E17" s="236"/>
      <c r="F17" s="236"/>
      <c r="G17" s="236"/>
      <c r="H17" s="236"/>
      <c r="I17" s="236"/>
      <c r="J17" s="236"/>
    </row>
    <row r="18" spans="1:10" ht="18" x14ac:dyDescent="0.25">
      <c r="A18" s="238"/>
      <c r="B18" s="236"/>
      <c r="C18" s="236"/>
      <c r="D18" s="236"/>
      <c r="E18" s="236"/>
      <c r="F18" s="236"/>
      <c r="G18" s="236"/>
      <c r="H18" s="236"/>
      <c r="I18" s="236"/>
      <c r="J18" s="236"/>
    </row>
    <row r="19" spans="1:10" ht="18" x14ac:dyDescent="0.25">
      <c r="A19" s="238" t="s">
        <v>1634</v>
      </c>
      <c r="B19" s="236"/>
      <c r="C19" s="236"/>
      <c r="D19" s="236"/>
      <c r="E19" s="236"/>
      <c r="F19" s="236"/>
      <c r="G19" s="236"/>
      <c r="H19" s="236"/>
      <c r="I19" s="236"/>
      <c r="J19" s="236"/>
    </row>
    <row r="20" spans="1:10" ht="18" x14ac:dyDescent="0.25">
      <c r="A20" s="238"/>
      <c r="B20" s="236"/>
      <c r="C20" s="236"/>
      <c r="D20" s="236"/>
      <c r="E20" s="236"/>
      <c r="F20" s="236"/>
      <c r="G20" s="236"/>
      <c r="H20" s="236"/>
      <c r="I20" s="236"/>
      <c r="J20" s="236"/>
    </row>
    <row r="21" spans="1:10" ht="18" x14ac:dyDescent="0.25">
      <c r="A21" s="238" t="s">
        <v>1635</v>
      </c>
      <c r="B21" s="236"/>
      <c r="C21" s="236"/>
      <c r="D21" s="236"/>
      <c r="E21" s="236"/>
      <c r="F21" s="236"/>
      <c r="G21" s="236"/>
      <c r="H21" s="236"/>
      <c r="I21" s="236"/>
      <c r="J21" s="236"/>
    </row>
    <row r="22" spans="1:10" ht="18" x14ac:dyDescent="0.25">
      <c r="A22" s="238"/>
      <c r="B22" s="236"/>
      <c r="C22" s="236"/>
      <c r="D22" s="236"/>
      <c r="E22" s="236"/>
      <c r="F22" s="236"/>
      <c r="G22" s="236"/>
      <c r="H22" s="236"/>
      <c r="I22" s="236"/>
      <c r="J22" s="236"/>
    </row>
    <row r="23" spans="1:10" ht="18" x14ac:dyDescent="0.25">
      <c r="A23" s="238" t="s">
        <v>1638</v>
      </c>
      <c r="B23" s="236"/>
      <c r="C23" s="236"/>
      <c r="D23" s="236"/>
      <c r="E23" s="236"/>
      <c r="F23" s="236"/>
      <c r="G23" s="236"/>
      <c r="H23" s="236"/>
      <c r="I23" s="236"/>
      <c r="J23" s="236"/>
    </row>
    <row r="24" spans="1:10" ht="18" x14ac:dyDescent="0.25">
      <c r="A24" s="236"/>
      <c r="B24" s="236"/>
      <c r="C24" s="236"/>
      <c r="D24" s="236"/>
      <c r="E24" s="236"/>
      <c r="F24" s="236"/>
      <c r="G24" s="236"/>
      <c r="H24" s="236"/>
      <c r="I24" s="236"/>
      <c r="J24" s="236"/>
    </row>
  </sheetData>
  <sheetProtection sheet="1" objects="1" scenarios="1" selectLockedCells="1" selectUnlockedCells="1"/>
  <mergeCells count="3">
    <mergeCell ref="A1:B9"/>
    <mergeCell ref="D4:K5"/>
    <mergeCell ref="D7:K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0E5E5-8BA7-42BE-B657-55C793A3BDE5}">
  <sheetPr codeName="Sheet6">
    <tabColor theme="1"/>
  </sheetPr>
  <dimension ref="A1:H176"/>
  <sheetViews>
    <sheetView zoomScale="130" zoomScaleNormal="130" workbookViewId="0">
      <selection sqref="A1:H176"/>
    </sheetView>
  </sheetViews>
  <sheetFormatPr defaultRowHeight="12.75" x14ac:dyDescent="0.2"/>
  <cols>
    <col min="1" max="1" width="46.42578125" bestFit="1" customWidth="1"/>
    <col min="2" max="2" width="36.28515625" bestFit="1" customWidth="1"/>
    <col min="3" max="3" width="19.85546875" bestFit="1" customWidth="1"/>
    <col min="4" max="4" width="7.140625" bestFit="1" customWidth="1"/>
    <col min="5" max="5" width="6.28515625" bestFit="1" customWidth="1"/>
    <col min="6" max="6" width="12" bestFit="1" customWidth="1"/>
    <col min="7" max="7" width="13.42578125" bestFit="1" customWidth="1"/>
    <col min="8" max="8" width="17.28515625" bestFit="1" customWidth="1"/>
    <col min="9" max="9" width="16" bestFit="1" customWidth="1"/>
    <col min="10" max="10" width="14.28515625" bestFit="1" customWidth="1"/>
    <col min="11" max="11" width="10.85546875" bestFit="1" customWidth="1"/>
    <col min="12" max="12" width="5.42578125" bestFit="1" customWidth="1"/>
    <col min="13" max="13" width="17.85546875" bestFit="1" customWidth="1"/>
    <col min="14" max="14" width="13.140625" bestFit="1" customWidth="1"/>
  </cols>
  <sheetData>
    <row r="1" spans="1:8" x14ac:dyDescent="0.2">
      <c r="A1" t="s">
        <v>41</v>
      </c>
      <c r="B1" t="s">
        <v>42</v>
      </c>
      <c r="C1" t="s">
        <v>43</v>
      </c>
      <c r="D1" t="s">
        <v>38</v>
      </c>
      <c r="E1" t="s">
        <v>39</v>
      </c>
      <c r="F1" t="s">
        <v>435</v>
      </c>
      <c r="G1" t="s">
        <v>1309</v>
      </c>
      <c r="H1" t="s">
        <v>1327</v>
      </c>
    </row>
    <row r="2" spans="1:8" x14ac:dyDescent="0.2">
      <c r="A2" t="s">
        <v>1615</v>
      </c>
      <c r="G2" s="164"/>
      <c r="H2" s="164"/>
    </row>
    <row r="3" spans="1:8" x14ac:dyDescent="0.2">
      <c r="A3" t="s">
        <v>143</v>
      </c>
      <c r="B3" t="s">
        <v>144</v>
      </c>
      <c r="C3" t="s">
        <v>145</v>
      </c>
      <c r="D3">
        <v>56</v>
      </c>
      <c r="E3">
        <v>555</v>
      </c>
      <c r="G3" s="164">
        <v>46211.504577083331</v>
      </c>
      <c r="H3" s="164">
        <v>46234.443957673611</v>
      </c>
    </row>
    <row r="4" spans="1:8" x14ac:dyDescent="0.2">
      <c r="A4" t="s">
        <v>1401</v>
      </c>
      <c r="B4" t="s">
        <v>1402</v>
      </c>
      <c r="C4" t="s">
        <v>1403</v>
      </c>
      <c r="G4" s="164">
        <v>46211.504577083331</v>
      </c>
      <c r="H4" s="164">
        <v>46234.443957673611</v>
      </c>
    </row>
    <row r="5" spans="1:8" x14ac:dyDescent="0.2">
      <c r="A5" t="s">
        <v>293</v>
      </c>
      <c r="B5" t="s">
        <v>294</v>
      </c>
      <c r="C5" t="s">
        <v>295</v>
      </c>
      <c r="D5">
        <v>47</v>
      </c>
      <c r="G5" s="164">
        <v>46211.504577083331</v>
      </c>
      <c r="H5" s="164">
        <v>46234.443957673611</v>
      </c>
    </row>
    <row r="6" spans="1:8" x14ac:dyDescent="0.2">
      <c r="A6" t="s">
        <v>44</v>
      </c>
      <c r="B6" t="s">
        <v>45</v>
      </c>
      <c r="C6" t="s">
        <v>46</v>
      </c>
      <c r="D6">
        <v>6025</v>
      </c>
      <c r="G6" s="164">
        <v>46211.504577083331</v>
      </c>
      <c r="H6" s="164">
        <v>46234.443957673611</v>
      </c>
    </row>
    <row r="7" spans="1:8" x14ac:dyDescent="0.2">
      <c r="A7" t="s">
        <v>1589</v>
      </c>
      <c r="B7" t="s">
        <v>1590</v>
      </c>
      <c r="C7" t="s">
        <v>1591</v>
      </c>
      <c r="G7" s="164">
        <v>46211.504577083331</v>
      </c>
      <c r="H7" s="164">
        <v>46234.443957673611</v>
      </c>
    </row>
    <row r="8" spans="1:8" x14ac:dyDescent="0.2">
      <c r="A8" t="s">
        <v>1404</v>
      </c>
      <c r="B8" t="s">
        <v>1405</v>
      </c>
      <c r="C8" t="s">
        <v>1406</v>
      </c>
      <c r="G8" s="164">
        <v>46211.504577083331</v>
      </c>
      <c r="H8" s="164">
        <v>46234.443957673611</v>
      </c>
    </row>
    <row r="9" spans="1:8" x14ac:dyDescent="0.2">
      <c r="A9" t="s">
        <v>1407</v>
      </c>
      <c r="B9" t="s">
        <v>1408</v>
      </c>
      <c r="C9" t="s">
        <v>1409</v>
      </c>
      <c r="G9" s="164">
        <v>46211.504577083331</v>
      </c>
      <c r="H9" s="164">
        <v>46234.443957673611</v>
      </c>
    </row>
    <row r="10" spans="1:8" x14ac:dyDescent="0.2">
      <c r="A10" t="s">
        <v>1410</v>
      </c>
      <c r="B10" t="s">
        <v>1411</v>
      </c>
      <c r="C10" t="s">
        <v>1412</v>
      </c>
      <c r="G10" s="164">
        <v>46211.504577083331</v>
      </c>
      <c r="H10" s="164">
        <v>46234.443957673611</v>
      </c>
    </row>
    <row r="11" spans="1:8" x14ac:dyDescent="0.2">
      <c r="A11" t="s">
        <v>209</v>
      </c>
      <c r="B11" t="s">
        <v>210</v>
      </c>
      <c r="C11" t="s">
        <v>211</v>
      </c>
      <c r="D11">
        <v>254</v>
      </c>
      <c r="G11" s="164">
        <v>46211.504577083331</v>
      </c>
      <c r="H11" s="164">
        <v>46234.443957673611</v>
      </c>
    </row>
    <row r="12" spans="1:8" x14ac:dyDescent="0.2">
      <c r="A12" t="s">
        <v>197</v>
      </c>
      <c r="B12" t="s">
        <v>198</v>
      </c>
      <c r="C12" t="s">
        <v>199</v>
      </c>
      <c r="D12">
        <v>292</v>
      </c>
      <c r="E12">
        <v>9</v>
      </c>
      <c r="G12" s="164">
        <v>46211.504577083331</v>
      </c>
      <c r="H12" s="164">
        <v>46234.443957673611</v>
      </c>
    </row>
    <row r="13" spans="1:8" x14ac:dyDescent="0.2">
      <c r="A13" t="s">
        <v>125</v>
      </c>
      <c r="B13" t="s">
        <v>126</v>
      </c>
      <c r="C13" t="s">
        <v>127</v>
      </c>
      <c r="D13">
        <v>668</v>
      </c>
      <c r="G13" s="164">
        <v>46211.504577083331</v>
      </c>
      <c r="H13" s="164">
        <v>46234.443957673611</v>
      </c>
    </row>
    <row r="14" spans="1:8" x14ac:dyDescent="0.2">
      <c r="A14" t="s">
        <v>317</v>
      </c>
      <c r="B14" t="s">
        <v>318</v>
      </c>
      <c r="C14" t="s">
        <v>319</v>
      </c>
      <c r="D14">
        <v>33</v>
      </c>
      <c r="G14" s="164">
        <v>46211.504577083331</v>
      </c>
      <c r="H14" s="164">
        <v>46234.443957673611</v>
      </c>
    </row>
    <row r="15" spans="1:8" x14ac:dyDescent="0.2">
      <c r="A15" t="s">
        <v>1413</v>
      </c>
      <c r="B15" t="s">
        <v>1414</v>
      </c>
      <c r="C15" t="s">
        <v>1415</v>
      </c>
      <c r="G15" s="164">
        <v>46211.504577083331</v>
      </c>
      <c r="H15" s="164">
        <v>46234.443957673611</v>
      </c>
    </row>
    <row r="16" spans="1:8" x14ac:dyDescent="0.2">
      <c r="A16" t="s">
        <v>221</v>
      </c>
      <c r="B16" t="s">
        <v>222</v>
      </c>
      <c r="C16" t="s">
        <v>223</v>
      </c>
      <c r="D16">
        <v>33</v>
      </c>
      <c r="E16">
        <v>191</v>
      </c>
      <c r="G16" s="164">
        <v>46211.504577083331</v>
      </c>
      <c r="H16" s="164">
        <v>46234.443957673611</v>
      </c>
    </row>
    <row r="17" spans="1:8" x14ac:dyDescent="0.2">
      <c r="A17" t="s">
        <v>1416</v>
      </c>
      <c r="B17" t="s">
        <v>1417</v>
      </c>
      <c r="C17" t="s">
        <v>1418</v>
      </c>
      <c r="G17" s="164">
        <v>46211.504577083331</v>
      </c>
      <c r="H17" s="164">
        <v>46234.443957673611</v>
      </c>
    </row>
    <row r="18" spans="1:8" x14ac:dyDescent="0.2">
      <c r="A18" t="s">
        <v>188</v>
      </c>
      <c r="B18" t="s">
        <v>189</v>
      </c>
      <c r="C18" t="s">
        <v>190</v>
      </c>
      <c r="D18">
        <v>331</v>
      </c>
      <c r="E18">
        <v>25</v>
      </c>
      <c r="G18" s="164">
        <v>46211.504577083331</v>
      </c>
      <c r="H18" s="164">
        <v>46234.443957673611</v>
      </c>
    </row>
    <row r="19" spans="1:8" x14ac:dyDescent="0.2">
      <c r="A19" t="s">
        <v>203</v>
      </c>
      <c r="B19" t="s">
        <v>204</v>
      </c>
      <c r="C19" t="s">
        <v>205</v>
      </c>
      <c r="D19">
        <v>278</v>
      </c>
      <c r="G19" s="164">
        <v>46211.504577083331</v>
      </c>
      <c r="H19" s="164">
        <v>46234.443957673611</v>
      </c>
    </row>
    <row r="20" spans="1:8" x14ac:dyDescent="0.2">
      <c r="A20" t="s">
        <v>299</v>
      </c>
      <c r="B20" t="s">
        <v>300</v>
      </c>
      <c r="C20" t="s">
        <v>301</v>
      </c>
      <c r="D20">
        <v>44</v>
      </c>
      <c r="G20" s="164">
        <v>46211.504577083331</v>
      </c>
      <c r="H20" s="164">
        <v>46234.443957673611</v>
      </c>
    </row>
    <row r="21" spans="1:8" x14ac:dyDescent="0.2">
      <c r="A21" t="s">
        <v>263</v>
      </c>
      <c r="B21" t="s">
        <v>264</v>
      </c>
      <c r="C21" t="s">
        <v>265</v>
      </c>
      <c r="E21">
        <v>93</v>
      </c>
      <c r="G21" s="164">
        <v>46211.504577083331</v>
      </c>
      <c r="H21" s="164">
        <v>46234.443957673611</v>
      </c>
    </row>
    <row r="22" spans="1:8" x14ac:dyDescent="0.2">
      <c r="A22" t="s">
        <v>1602</v>
      </c>
      <c r="B22" t="s">
        <v>1603</v>
      </c>
      <c r="C22" t="s">
        <v>408</v>
      </c>
      <c r="D22">
        <v>4</v>
      </c>
      <c r="G22" s="164">
        <v>46211.504577083331</v>
      </c>
      <c r="H22" s="164">
        <v>46234.443957673611</v>
      </c>
    </row>
    <row r="23" spans="1:8" x14ac:dyDescent="0.2">
      <c r="A23" t="s">
        <v>134</v>
      </c>
      <c r="B23" t="s">
        <v>135</v>
      </c>
      <c r="C23" t="s">
        <v>136</v>
      </c>
      <c r="D23">
        <v>347</v>
      </c>
      <c r="E23">
        <v>309</v>
      </c>
      <c r="G23" s="164">
        <v>46211.504577083331</v>
      </c>
      <c r="H23" s="164">
        <v>46234.443957673611</v>
      </c>
    </row>
    <row r="24" spans="1:8" x14ac:dyDescent="0.2">
      <c r="A24" t="s">
        <v>74</v>
      </c>
      <c r="B24" t="s">
        <v>75</v>
      </c>
      <c r="C24" t="s">
        <v>76</v>
      </c>
      <c r="E24">
        <v>1171</v>
      </c>
      <c r="G24" s="164">
        <v>46211.504577083331</v>
      </c>
      <c r="H24" s="164">
        <v>46234.443957673611</v>
      </c>
    </row>
    <row r="25" spans="1:8" x14ac:dyDescent="0.2">
      <c r="A25" t="s">
        <v>278</v>
      </c>
      <c r="B25" t="s">
        <v>279</v>
      </c>
      <c r="C25" t="s">
        <v>280</v>
      </c>
      <c r="E25">
        <v>65</v>
      </c>
      <c r="G25" s="164">
        <v>46211.504577083331</v>
      </c>
      <c r="H25" s="164">
        <v>46234.443957673611</v>
      </c>
    </row>
    <row r="26" spans="1:8" x14ac:dyDescent="0.2">
      <c r="A26" t="s">
        <v>50</v>
      </c>
      <c r="B26" t="s">
        <v>51</v>
      </c>
      <c r="C26" t="s">
        <v>52</v>
      </c>
      <c r="D26">
        <v>1503</v>
      </c>
      <c r="E26">
        <v>1203</v>
      </c>
      <c r="G26" s="164">
        <v>46211.504577083331</v>
      </c>
      <c r="H26" s="164">
        <v>46234.443957673611</v>
      </c>
    </row>
    <row r="27" spans="1:8" x14ac:dyDescent="0.2">
      <c r="A27" t="s">
        <v>101</v>
      </c>
      <c r="B27" t="s">
        <v>102</v>
      </c>
      <c r="C27" t="s">
        <v>103</v>
      </c>
      <c r="D27">
        <v>519</v>
      </c>
      <c r="E27">
        <v>240</v>
      </c>
      <c r="G27" s="164">
        <v>46211.504577083331</v>
      </c>
      <c r="H27" s="164">
        <v>46234.443957673611</v>
      </c>
    </row>
    <row r="28" spans="1:8" x14ac:dyDescent="0.2">
      <c r="A28" t="s">
        <v>185</v>
      </c>
      <c r="B28" t="s">
        <v>186</v>
      </c>
      <c r="C28" t="s">
        <v>187</v>
      </c>
      <c r="D28">
        <v>362</v>
      </c>
      <c r="G28" s="164">
        <v>46211.504577083331</v>
      </c>
      <c r="H28" s="164">
        <v>46234.443957673611</v>
      </c>
    </row>
    <row r="29" spans="1:8" x14ac:dyDescent="0.2">
      <c r="A29" t="s">
        <v>1419</v>
      </c>
      <c r="B29" t="s">
        <v>1420</v>
      </c>
      <c r="C29" t="s">
        <v>1421</v>
      </c>
      <c r="G29" s="164">
        <v>46211.504577083331</v>
      </c>
      <c r="H29" s="164">
        <v>46234.443957673611</v>
      </c>
    </row>
    <row r="30" spans="1:8" x14ac:dyDescent="0.2">
      <c r="A30" t="s">
        <v>245</v>
      </c>
      <c r="B30" t="s">
        <v>246</v>
      </c>
      <c r="C30" t="s">
        <v>247</v>
      </c>
      <c r="D30">
        <v>145</v>
      </c>
      <c r="G30" s="164">
        <v>46211.504577083331</v>
      </c>
      <c r="H30" s="164">
        <v>46234.443957673611</v>
      </c>
    </row>
    <row r="31" spans="1:8" x14ac:dyDescent="0.2">
      <c r="A31" t="s">
        <v>305</v>
      </c>
      <c r="B31" t="s">
        <v>306</v>
      </c>
      <c r="C31" t="s">
        <v>307</v>
      </c>
      <c r="D31">
        <v>37</v>
      </c>
      <c r="G31" s="164">
        <v>46211.504577083331</v>
      </c>
      <c r="H31" s="164">
        <v>46234.443957673611</v>
      </c>
    </row>
    <row r="32" spans="1:8" x14ac:dyDescent="0.2">
      <c r="A32" t="s">
        <v>155</v>
      </c>
      <c r="B32" t="s">
        <v>156</v>
      </c>
      <c r="C32" t="s">
        <v>157</v>
      </c>
      <c r="D32">
        <v>496</v>
      </c>
      <c r="E32">
        <v>69</v>
      </c>
      <c r="G32" s="164">
        <v>46211.504577083331</v>
      </c>
      <c r="H32" s="164">
        <v>46234.443957673611</v>
      </c>
    </row>
    <row r="33" spans="1:8" x14ac:dyDescent="0.2">
      <c r="A33" t="s">
        <v>212</v>
      </c>
      <c r="B33" t="s">
        <v>213</v>
      </c>
      <c r="C33" t="s">
        <v>214</v>
      </c>
      <c r="D33">
        <v>253</v>
      </c>
      <c r="G33" s="164">
        <v>46211.504577083331</v>
      </c>
      <c r="H33" s="164">
        <v>46234.443957673611</v>
      </c>
    </row>
    <row r="34" spans="1:8" x14ac:dyDescent="0.2">
      <c r="A34" t="s">
        <v>1596</v>
      </c>
      <c r="B34" t="s">
        <v>1597</v>
      </c>
      <c r="C34" t="s">
        <v>1598</v>
      </c>
      <c r="G34" s="164">
        <v>46211.504577083331</v>
      </c>
      <c r="H34" s="164">
        <v>46234.443957673611</v>
      </c>
    </row>
    <row r="35" spans="1:8" x14ac:dyDescent="0.2">
      <c r="A35" t="s">
        <v>152</v>
      </c>
      <c r="B35" t="s">
        <v>153</v>
      </c>
      <c r="C35" t="s">
        <v>154</v>
      </c>
      <c r="D35">
        <v>570</v>
      </c>
      <c r="G35" s="164">
        <v>46211.504577083331</v>
      </c>
      <c r="H35" s="164">
        <v>46234.443957673611</v>
      </c>
    </row>
    <row r="36" spans="1:8" x14ac:dyDescent="0.2">
      <c r="A36" t="s">
        <v>62</v>
      </c>
      <c r="B36" t="s">
        <v>63</v>
      </c>
      <c r="C36" t="s">
        <v>64</v>
      </c>
      <c r="D36">
        <v>1319</v>
      </c>
      <c r="E36">
        <v>76</v>
      </c>
      <c r="G36" s="164">
        <v>46211.504577083331</v>
      </c>
      <c r="H36" s="164">
        <v>46234.443957673611</v>
      </c>
    </row>
    <row r="37" spans="1:8" x14ac:dyDescent="0.2">
      <c r="A37" t="s">
        <v>1592</v>
      </c>
      <c r="B37" t="s">
        <v>1593</v>
      </c>
      <c r="C37" t="s">
        <v>1594</v>
      </c>
      <c r="G37" s="164">
        <v>46211.504577083331</v>
      </c>
      <c r="H37" s="164">
        <v>46234.443957673611</v>
      </c>
    </row>
    <row r="38" spans="1:8" x14ac:dyDescent="0.2">
      <c r="A38" t="s">
        <v>254</v>
      </c>
      <c r="B38" t="s">
        <v>255</v>
      </c>
      <c r="C38" t="s">
        <v>256</v>
      </c>
      <c r="D38">
        <v>125</v>
      </c>
      <c r="G38" s="164">
        <v>46211.504577083331</v>
      </c>
      <c r="H38" s="164">
        <v>46234.443957673611</v>
      </c>
    </row>
    <row r="39" spans="1:8" x14ac:dyDescent="0.2">
      <c r="A39" t="s">
        <v>248</v>
      </c>
      <c r="B39" t="s">
        <v>249</v>
      </c>
      <c r="C39" t="s">
        <v>250</v>
      </c>
      <c r="D39">
        <v>119</v>
      </c>
      <c r="E39">
        <v>12</v>
      </c>
      <c r="G39" s="164">
        <v>46211.504577083331</v>
      </c>
      <c r="H39" s="164">
        <v>46234.443957673611</v>
      </c>
    </row>
    <row r="40" spans="1:8" x14ac:dyDescent="0.2">
      <c r="A40" t="s">
        <v>1422</v>
      </c>
      <c r="B40" t="s">
        <v>1423</v>
      </c>
      <c r="C40" t="s">
        <v>1424</v>
      </c>
      <c r="G40" s="164">
        <v>46211.504577083331</v>
      </c>
      <c r="H40" s="164">
        <v>46234.443957673611</v>
      </c>
    </row>
    <row r="41" spans="1:8" x14ac:dyDescent="0.2">
      <c r="A41" t="s">
        <v>347</v>
      </c>
      <c r="B41" t="s">
        <v>348</v>
      </c>
      <c r="C41" t="s">
        <v>349</v>
      </c>
      <c r="D41">
        <v>12</v>
      </c>
      <c r="G41" s="164">
        <v>46211.504577083331</v>
      </c>
      <c r="H41" s="164">
        <v>46234.443957673611</v>
      </c>
    </row>
    <row r="42" spans="1:8" x14ac:dyDescent="0.2">
      <c r="A42" t="s">
        <v>1425</v>
      </c>
      <c r="B42" t="s">
        <v>1426</v>
      </c>
      <c r="C42" t="s">
        <v>1427</v>
      </c>
      <c r="G42" s="164">
        <v>46211.504577083331</v>
      </c>
      <c r="H42" s="164">
        <v>46234.443957673611</v>
      </c>
    </row>
    <row r="43" spans="1:8" x14ac:dyDescent="0.2">
      <c r="A43" t="s">
        <v>1428</v>
      </c>
      <c r="B43" t="s">
        <v>1429</v>
      </c>
      <c r="C43" t="s">
        <v>1430</v>
      </c>
      <c r="G43" s="164">
        <v>46211.504577083331</v>
      </c>
      <c r="H43" s="164">
        <v>46234.443957673611</v>
      </c>
    </row>
    <row r="44" spans="1:8" x14ac:dyDescent="0.2">
      <c r="A44" t="s">
        <v>116</v>
      </c>
      <c r="B44" t="s">
        <v>117</v>
      </c>
      <c r="C44" t="s">
        <v>118</v>
      </c>
      <c r="D44">
        <v>675</v>
      </c>
      <c r="E44">
        <v>22</v>
      </c>
      <c r="G44" s="164">
        <v>46211.504577083331</v>
      </c>
      <c r="H44" s="164">
        <v>46234.443957673611</v>
      </c>
    </row>
    <row r="45" spans="1:8" x14ac:dyDescent="0.2">
      <c r="A45" t="s">
        <v>95</v>
      </c>
      <c r="B45" t="s">
        <v>96</v>
      </c>
      <c r="C45" t="s">
        <v>97</v>
      </c>
      <c r="D45">
        <v>854</v>
      </c>
      <c r="E45">
        <v>18</v>
      </c>
      <c r="G45" s="164">
        <v>46211.504577083331</v>
      </c>
      <c r="H45" s="164">
        <v>46234.443957673611</v>
      </c>
    </row>
    <row r="46" spans="1:8" x14ac:dyDescent="0.2">
      <c r="A46" t="s">
        <v>1431</v>
      </c>
      <c r="B46" t="s">
        <v>1432</v>
      </c>
      <c r="C46" t="s">
        <v>1433</v>
      </c>
      <c r="G46" s="164">
        <v>46211.504577083331</v>
      </c>
      <c r="H46" s="164">
        <v>46234.443957673611</v>
      </c>
    </row>
    <row r="47" spans="1:8" x14ac:dyDescent="0.2">
      <c r="A47" t="s">
        <v>98</v>
      </c>
      <c r="B47" t="s">
        <v>99</v>
      </c>
      <c r="C47" t="s">
        <v>100</v>
      </c>
      <c r="D47">
        <v>828</v>
      </c>
      <c r="E47">
        <v>14</v>
      </c>
      <c r="G47" s="164">
        <v>46211.504577083331</v>
      </c>
      <c r="H47" s="164">
        <v>46234.443957673611</v>
      </c>
    </row>
    <row r="48" spans="1:8" x14ac:dyDescent="0.2">
      <c r="A48" t="s">
        <v>173</v>
      </c>
      <c r="B48" t="s">
        <v>174</v>
      </c>
      <c r="C48" t="s">
        <v>175</v>
      </c>
      <c r="D48">
        <v>420</v>
      </c>
      <c r="G48" s="164">
        <v>46211.504577083331</v>
      </c>
      <c r="H48" s="164">
        <v>46234.443957673611</v>
      </c>
    </row>
    <row r="49" spans="1:8" x14ac:dyDescent="0.2">
      <c r="A49" t="s">
        <v>1434</v>
      </c>
      <c r="B49" t="s">
        <v>1435</v>
      </c>
      <c r="C49" t="s">
        <v>1436</v>
      </c>
      <c r="G49" s="164">
        <v>46211.504577083331</v>
      </c>
      <c r="H49" s="164">
        <v>46234.443957673611</v>
      </c>
    </row>
    <row r="50" spans="1:8" x14ac:dyDescent="0.2">
      <c r="A50" t="s">
        <v>164</v>
      </c>
      <c r="B50" t="s">
        <v>165</v>
      </c>
      <c r="C50" t="s">
        <v>166</v>
      </c>
      <c r="D50">
        <v>518</v>
      </c>
      <c r="E50">
        <v>7</v>
      </c>
      <c r="G50" s="164">
        <v>46211.504577083331</v>
      </c>
      <c r="H50" s="164">
        <v>46234.443957673611</v>
      </c>
    </row>
    <row r="51" spans="1:8" x14ac:dyDescent="0.2">
      <c r="A51" t="s">
        <v>1437</v>
      </c>
      <c r="B51" t="s">
        <v>1438</v>
      </c>
      <c r="C51" t="s">
        <v>1439</v>
      </c>
      <c r="G51" s="164">
        <v>46211.504577083331</v>
      </c>
      <c r="H51" s="164">
        <v>46234.443957673611</v>
      </c>
    </row>
    <row r="52" spans="1:8" x14ac:dyDescent="0.2">
      <c r="A52" t="s">
        <v>179</v>
      </c>
      <c r="B52" t="s">
        <v>180</v>
      </c>
      <c r="C52" t="s">
        <v>181</v>
      </c>
      <c r="D52">
        <v>255</v>
      </c>
      <c r="E52">
        <v>126</v>
      </c>
      <c r="G52" s="164">
        <v>46211.504577083331</v>
      </c>
      <c r="H52" s="164">
        <v>46234.443957673611</v>
      </c>
    </row>
    <row r="53" spans="1:8" x14ac:dyDescent="0.2">
      <c r="A53" t="s">
        <v>170</v>
      </c>
      <c r="B53" t="s">
        <v>171</v>
      </c>
      <c r="C53" t="s">
        <v>172</v>
      </c>
      <c r="D53">
        <v>346</v>
      </c>
      <c r="E53">
        <v>96</v>
      </c>
      <c r="G53" s="164">
        <v>46211.504577083331</v>
      </c>
      <c r="H53" s="164">
        <v>46234.443957673611</v>
      </c>
    </row>
    <row r="54" spans="1:8" x14ac:dyDescent="0.2">
      <c r="A54" t="s">
        <v>1440</v>
      </c>
      <c r="B54" t="s">
        <v>1441</v>
      </c>
      <c r="C54" t="s">
        <v>1442</v>
      </c>
      <c r="G54" s="164">
        <v>46211.504577083331</v>
      </c>
      <c r="H54" s="164">
        <v>46234.443957673611</v>
      </c>
    </row>
    <row r="55" spans="1:8" x14ac:dyDescent="0.2">
      <c r="A55" t="s">
        <v>1443</v>
      </c>
      <c r="B55" t="s">
        <v>1444</v>
      </c>
      <c r="C55" t="s">
        <v>1445</v>
      </c>
      <c r="G55" s="164">
        <v>46211.504577083331</v>
      </c>
      <c r="H55" s="164">
        <v>46234.443957673611</v>
      </c>
    </row>
    <row r="56" spans="1:8" x14ac:dyDescent="0.2">
      <c r="A56" t="s">
        <v>338</v>
      </c>
      <c r="B56" t="s">
        <v>339</v>
      </c>
      <c r="C56" t="s">
        <v>340</v>
      </c>
      <c r="D56">
        <v>4</v>
      </c>
      <c r="E56">
        <v>12</v>
      </c>
      <c r="G56" s="164">
        <v>46211.504577083331</v>
      </c>
      <c r="H56" s="164">
        <v>46234.443957673611</v>
      </c>
    </row>
    <row r="57" spans="1:8" x14ac:dyDescent="0.2">
      <c r="A57" t="s">
        <v>296</v>
      </c>
      <c r="B57" t="s">
        <v>297</v>
      </c>
      <c r="C57" t="s">
        <v>298</v>
      </c>
      <c r="D57">
        <v>45</v>
      </c>
      <c r="G57" s="164">
        <v>46211.504577083331</v>
      </c>
      <c r="H57" s="164">
        <v>46234.443957673611</v>
      </c>
    </row>
    <row r="58" spans="1:8" x14ac:dyDescent="0.2">
      <c r="A58" t="s">
        <v>59</v>
      </c>
      <c r="B58" t="s">
        <v>60</v>
      </c>
      <c r="C58" t="s">
        <v>61</v>
      </c>
      <c r="D58">
        <v>1042</v>
      </c>
      <c r="E58">
        <v>493</v>
      </c>
      <c r="G58" s="164">
        <v>46211.504577083331</v>
      </c>
      <c r="H58" s="164">
        <v>46234.443957673611</v>
      </c>
    </row>
    <row r="59" spans="1:8" x14ac:dyDescent="0.2">
      <c r="A59" t="s">
        <v>218</v>
      </c>
      <c r="B59" t="s">
        <v>219</v>
      </c>
      <c r="C59" t="s">
        <v>220</v>
      </c>
      <c r="D59">
        <v>226</v>
      </c>
      <c r="G59" s="164">
        <v>46211.504577083331</v>
      </c>
      <c r="H59" s="164">
        <v>46234.443957673611</v>
      </c>
    </row>
    <row r="60" spans="1:8" x14ac:dyDescent="0.2">
      <c r="A60" t="s">
        <v>206</v>
      </c>
      <c r="B60" t="s">
        <v>207</v>
      </c>
      <c r="C60" t="s">
        <v>208</v>
      </c>
      <c r="D60">
        <v>278</v>
      </c>
      <c r="G60" s="164">
        <v>46211.504577083331</v>
      </c>
      <c r="H60" s="164">
        <v>46234.443957673611</v>
      </c>
    </row>
    <row r="61" spans="1:8" x14ac:dyDescent="0.2">
      <c r="A61" t="s">
        <v>326</v>
      </c>
      <c r="B61" t="s">
        <v>327</v>
      </c>
      <c r="C61" t="s">
        <v>328</v>
      </c>
      <c r="D61">
        <v>23</v>
      </c>
      <c r="G61" s="164">
        <v>46211.504577083331</v>
      </c>
      <c r="H61" s="164">
        <v>46234.443957673611</v>
      </c>
    </row>
    <row r="62" spans="1:8" x14ac:dyDescent="0.2">
      <c r="A62" t="s">
        <v>236</v>
      </c>
      <c r="B62" t="s">
        <v>237</v>
      </c>
      <c r="C62" t="s">
        <v>238</v>
      </c>
      <c r="D62">
        <v>165</v>
      </c>
      <c r="G62" s="164">
        <v>46211.504577083331</v>
      </c>
      <c r="H62" s="164">
        <v>46234.443957673611</v>
      </c>
    </row>
    <row r="63" spans="1:8" x14ac:dyDescent="0.2">
      <c r="A63" t="s">
        <v>302</v>
      </c>
      <c r="B63" t="s">
        <v>303</v>
      </c>
      <c r="C63" t="s">
        <v>304</v>
      </c>
      <c r="D63">
        <v>43</v>
      </c>
      <c r="G63" s="164">
        <v>46211.504577083331</v>
      </c>
      <c r="H63" s="164">
        <v>46234.443957673611</v>
      </c>
    </row>
    <row r="64" spans="1:8" x14ac:dyDescent="0.2">
      <c r="A64" t="s">
        <v>1446</v>
      </c>
      <c r="B64" t="s">
        <v>1447</v>
      </c>
      <c r="C64" t="s">
        <v>1448</v>
      </c>
      <c r="G64" s="164">
        <v>46211.504577083331</v>
      </c>
      <c r="H64" s="164">
        <v>46234.443957673611</v>
      </c>
    </row>
    <row r="65" spans="1:8" x14ac:dyDescent="0.2">
      <c r="A65" t="s">
        <v>350</v>
      </c>
      <c r="B65" t="s">
        <v>351</v>
      </c>
      <c r="C65" t="s">
        <v>352</v>
      </c>
      <c r="D65">
        <v>12</v>
      </c>
      <c r="G65" s="164">
        <v>46211.504577083331</v>
      </c>
      <c r="H65" s="164">
        <v>46234.443957673611</v>
      </c>
    </row>
    <row r="66" spans="1:8" x14ac:dyDescent="0.2">
      <c r="A66" t="s">
        <v>149</v>
      </c>
      <c r="B66" t="s">
        <v>150</v>
      </c>
      <c r="C66" t="s">
        <v>151</v>
      </c>
      <c r="D66">
        <v>370</v>
      </c>
      <c r="E66">
        <v>230</v>
      </c>
      <c r="G66" s="164">
        <v>46211.504577083331</v>
      </c>
      <c r="H66" s="164">
        <v>46234.443957673611</v>
      </c>
    </row>
    <row r="67" spans="1:8" x14ac:dyDescent="0.2">
      <c r="A67" t="s">
        <v>344</v>
      </c>
      <c r="B67" t="s">
        <v>345</v>
      </c>
      <c r="C67" t="s">
        <v>346</v>
      </c>
      <c r="D67">
        <v>14</v>
      </c>
      <c r="G67" s="164">
        <v>46211.504577083331</v>
      </c>
      <c r="H67" s="164">
        <v>46234.443957673611</v>
      </c>
    </row>
    <row r="68" spans="1:8" x14ac:dyDescent="0.2">
      <c r="A68" t="s">
        <v>269</v>
      </c>
      <c r="B68" t="s">
        <v>270</v>
      </c>
      <c r="C68" t="s">
        <v>271</v>
      </c>
      <c r="D68">
        <v>87</v>
      </c>
      <c r="G68" s="164">
        <v>46211.504577083331</v>
      </c>
      <c r="H68" s="164">
        <v>46234.443957673611</v>
      </c>
    </row>
    <row r="69" spans="1:8" x14ac:dyDescent="0.2">
      <c r="A69" t="s">
        <v>131</v>
      </c>
      <c r="B69" t="s">
        <v>132</v>
      </c>
      <c r="C69" t="s">
        <v>133</v>
      </c>
      <c r="D69">
        <v>646</v>
      </c>
      <c r="E69">
        <v>10</v>
      </c>
      <c r="G69" s="164">
        <v>46211.504577083331</v>
      </c>
      <c r="H69" s="164">
        <v>46234.443957673611</v>
      </c>
    </row>
    <row r="70" spans="1:8" x14ac:dyDescent="0.2">
      <c r="A70" t="s">
        <v>194</v>
      </c>
      <c r="B70" t="s">
        <v>195</v>
      </c>
      <c r="C70" t="s">
        <v>196</v>
      </c>
      <c r="E70">
        <v>326</v>
      </c>
      <c r="G70" s="164">
        <v>46211.504577083331</v>
      </c>
      <c r="H70" s="164">
        <v>46234.443957673611</v>
      </c>
    </row>
    <row r="71" spans="1:8" x14ac:dyDescent="0.2">
      <c r="A71" t="s">
        <v>372</v>
      </c>
      <c r="B71" t="s">
        <v>373</v>
      </c>
      <c r="C71" t="s">
        <v>374</v>
      </c>
      <c r="D71">
        <v>7</v>
      </c>
      <c r="G71" s="164">
        <v>46211.504577083331</v>
      </c>
      <c r="H71" s="164">
        <v>46234.443957673611</v>
      </c>
    </row>
    <row r="72" spans="1:8" x14ac:dyDescent="0.2">
      <c r="A72" t="s">
        <v>1449</v>
      </c>
      <c r="B72" t="s">
        <v>1450</v>
      </c>
      <c r="C72" t="s">
        <v>1451</v>
      </c>
      <c r="G72" s="164">
        <v>46211.504577083331</v>
      </c>
      <c r="H72" s="164">
        <v>46234.443957673611</v>
      </c>
    </row>
    <row r="73" spans="1:8" x14ac:dyDescent="0.2">
      <c r="A73" t="s">
        <v>381</v>
      </c>
      <c r="B73" t="s">
        <v>382</v>
      </c>
      <c r="C73" t="s">
        <v>383</v>
      </c>
      <c r="D73">
        <v>6</v>
      </c>
      <c r="G73" s="164">
        <v>46211.504577083331</v>
      </c>
      <c r="H73" s="164">
        <v>46234.443957673611</v>
      </c>
    </row>
    <row r="74" spans="1:8" x14ac:dyDescent="0.2">
      <c r="A74" t="s">
        <v>1452</v>
      </c>
      <c r="B74" t="s">
        <v>1453</v>
      </c>
      <c r="C74" t="s">
        <v>1454</v>
      </c>
      <c r="G74" s="164">
        <v>46211.504577083331</v>
      </c>
      <c r="H74" s="164">
        <v>46234.443957673611</v>
      </c>
    </row>
    <row r="75" spans="1:8" x14ac:dyDescent="0.2">
      <c r="A75" t="s">
        <v>119</v>
      </c>
      <c r="B75" t="s">
        <v>120</v>
      </c>
      <c r="C75" t="s">
        <v>121</v>
      </c>
      <c r="D75">
        <v>681</v>
      </c>
      <c r="G75" s="164">
        <v>46211.504577083331</v>
      </c>
      <c r="H75" s="164">
        <v>46234.443957673611</v>
      </c>
    </row>
    <row r="76" spans="1:8" x14ac:dyDescent="0.2">
      <c r="A76" t="s">
        <v>1455</v>
      </c>
      <c r="B76" t="s">
        <v>1456</v>
      </c>
      <c r="C76" t="s">
        <v>1457</v>
      </c>
      <c r="G76" s="164">
        <v>46211.504577083331</v>
      </c>
      <c r="H76" s="164">
        <v>46234.443957673611</v>
      </c>
    </row>
    <row r="77" spans="1:8" x14ac:dyDescent="0.2">
      <c r="A77" t="s">
        <v>1458</v>
      </c>
      <c r="B77" t="s">
        <v>1459</v>
      </c>
      <c r="C77" t="s">
        <v>356</v>
      </c>
      <c r="D77">
        <v>8</v>
      </c>
      <c r="G77" s="164">
        <v>46211.504577083331</v>
      </c>
      <c r="H77" s="164">
        <v>46234.443957673611</v>
      </c>
    </row>
    <row r="78" spans="1:8" x14ac:dyDescent="0.2">
      <c r="A78" t="s">
        <v>266</v>
      </c>
      <c r="B78" t="s">
        <v>267</v>
      </c>
      <c r="C78" t="s">
        <v>268</v>
      </c>
      <c r="D78">
        <v>88</v>
      </c>
      <c r="G78" s="164">
        <v>46211.504577083331</v>
      </c>
      <c r="H78" s="164">
        <v>46234.443957673611</v>
      </c>
    </row>
    <row r="79" spans="1:8" x14ac:dyDescent="0.2">
      <c r="A79" t="s">
        <v>290</v>
      </c>
      <c r="B79" t="s">
        <v>291</v>
      </c>
      <c r="C79" t="s">
        <v>292</v>
      </c>
      <c r="D79">
        <v>50</v>
      </c>
      <c r="G79" s="164">
        <v>46211.504577083331</v>
      </c>
      <c r="H79" s="164">
        <v>46234.443957673611</v>
      </c>
    </row>
    <row r="80" spans="1:8" x14ac:dyDescent="0.2">
      <c r="A80" t="s">
        <v>424</v>
      </c>
      <c r="B80" t="s">
        <v>425</v>
      </c>
      <c r="C80" t="s">
        <v>426</v>
      </c>
      <c r="G80" s="164">
        <v>46211.504577083331</v>
      </c>
      <c r="H80" s="164">
        <v>46234.443957673611</v>
      </c>
    </row>
    <row r="81" spans="1:8" x14ac:dyDescent="0.2">
      <c r="A81" t="s">
        <v>257</v>
      </c>
      <c r="B81" t="s">
        <v>258</v>
      </c>
      <c r="C81" t="s">
        <v>259</v>
      </c>
      <c r="D81">
        <v>117</v>
      </c>
      <c r="G81" s="164">
        <v>46211.504577083331</v>
      </c>
      <c r="H81" s="164">
        <v>46234.443957673611</v>
      </c>
    </row>
    <row r="82" spans="1:8" x14ac:dyDescent="0.2">
      <c r="A82" t="s">
        <v>387</v>
      </c>
      <c r="B82" t="s">
        <v>388</v>
      </c>
      <c r="C82" t="s">
        <v>389</v>
      </c>
      <c r="D82">
        <v>6</v>
      </c>
      <c r="G82" s="164">
        <v>46211.504577083331</v>
      </c>
      <c r="H82" s="164">
        <v>46234.443957673611</v>
      </c>
    </row>
    <row r="83" spans="1:8" x14ac:dyDescent="0.2">
      <c r="A83" t="s">
        <v>353</v>
      </c>
      <c r="B83" t="s">
        <v>354</v>
      </c>
      <c r="C83" t="s">
        <v>355</v>
      </c>
      <c r="D83">
        <v>10</v>
      </c>
      <c r="G83" s="164">
        <v>46211.504577083331</v>
      </c>
      <c r="H83" s="164">
        <v>46234.443957673611</v>
      </c>
    </row>
    <row r="84" spans="1:8" x14ac:dyDescent="0.2">
      <c r="A84" t="s">
        <v>137</v>
      </c>
      <c r="B84" t="s">
        <v>138</v>
      </c>
      <c r="C84" t="s">
        <v>139</v>
      </c>
      <c r="D84">
        <v>645</v>
      </c>
      <c r="G84" s="164">
        <v>46211.504577083331</v>
      </c>
      <c r="H84" s="164">
        <v>46234.443957673611</v>
      </c>
    </row>
    <row r="85" spans="1:8" x14ac:dyDescent="0.2">
      <c r="A85" t="s">
        <v>68</v>
      </c>
      <c r="B85" t="s">
        <v>69</v>
      </c>
      <c r="C85" t="s">
        <v>70</v>
      </c>
      <c r="D85">
        <v>1066</v>
      </c>
      <c r="E85">
        <v>235</v>
      </c>
      <c r="G85" s="164">
        <v>46211.504577083331</v>
      </c>
      <c r="H85" s="164">
        <v>46234.443957673611</v>
      </c>
    </row>
    <row r="86" spans="1:8" x14ac:dyDescent="0.2">
      <c r="A86" t="s">
        <v>1460</v>
      </c>
      <c r="B86" t="s">
        <v>1461</v>
      </c>
      <c r="C86" t="s">
        <v>1462</v>
      </c>
      <c r="G86" s="164">
        <v>46211.504577083331</v>
      </c>
      <c r="H86" s="164">
        <v>46234.443957673611</v>
      </c>
    </row>
    <row r="87" spans="1:8" x14ac:dyDescent="0.2">
      <c r="A87" t="s">
        <v>1463</v>
      </c>
      <c r="B87" t="s">
        <v>1464</v>
      </c>
      <c r="C87" t="s">
        <v>1465</v>
      </c>
      <c r="G87" s="164">
        <v>46211.504577083331</v>
      </c>
      <c r="H87" s="164">
        <v>46234.443957673611</v>
      </c>
    </row>
    <row r="88" spans="1:8" x14ac:dyDescent="0.2">
      <c r="A88" t="s">
        <v>341</v>
      </c>
      <c r="B88" t="s">
        <v>342</v>
      </c>
      <c r="C88" t="s">
        <v>343</v>
      </c>
      <c r="D88">
        <v>14</v>
      </c>
      <c r="G88" s="164">
        <v>46211.504577083331</v>
      </c>
      <c r="H88" s="164">
        <v>46234.443957673611</v>
      </c>
    </row>
    <row r="89" spans="1:8" x14ac:dyDescent="0.2">
      <c r="A89" t="s">
        <v>239</v>
      </c>
      <c r="B89" t="s">
        <v>240</v>
      </c>
      <c r="C89" t="s">
        <v>241</v>
      </c>
      <c r="D89">
        <v>149</v>
      </c>
      <c r="G89" s="164">
        <v>46211.504577083331</v>
      </c>
      <c r="H89" s="164">
        <v>46234.443957673611</v>
      </c>
    </row>
    <row r="90" spans="1:8" x14ac:dyDescent="0.2">
      <c r="A90" t="s">
        <v>390</v>
      </c>
      <c r="B90" t="s">
        <v>391</v>
      </c>
      <c r="C90" t="s">
        <v>392</v>
      </c>
      <c r="D90">
        <v>6</v>
      </c>
      <c r="G90" s="164">
        <v>46211.504577083331</v>
      </c>
      <c r="H90" s="164">
        <v>46234.443957673611</v>
      </c>
    </row>
    <row r="91" spans="1:8" x14ac:dyDescent="0.2">
      <c r="A91" t="s">
        <v>275</v>
      </c>
      <c r="B91" t="s">
        <v>276</v>
      </c>
      <c r="C91" t="s">
        <v>277</v>
      </c>
      <c r="D91">
        <v>75</v>
      </c>
      <c r="G91" s="164">
        <v>46211.504577083331</v>
      </c>
      <c r="H91" s="164">
        <v>46234.443957673611</v>
      </c>
    </row>
    <row r="92" spans="1:8" x14ac:dyDescent="0.2">
      <c r="A92" t="s">
        <v>357</v>
      </c>
      <c r="B92" t="s">
        <v>358</v>
      </c>
      <c r="C92" t="s">
        <v>359</v>
      </c>
      <c r="D92">
        <v>8</v>
      </c>
      <c r="G92" s="164">
        <v>46211.504577083331</v>
      </c>
      <c r="H92" s="164">
        <v>46234.443957673611</v>
      </c>
    </row>
    <row r="93" spans="1:8" x14ac:dyDescent="0.2">
      <c r="A93" t="s">
        <v>242</v>
      </c>
      <c r="B93" t="s">
        <v>243</v>
      </c>
      <c r="C93" t="s">
        <v>244</v>
      </c>
      <c r="D93">
        <v>147</v>
      </c>
      <c r="G93" s="164">
        <v>46211.504577083331</v>
      </c>
      <c r="H93" s="164">
        <v>46234.443957673611</v>
      </c>
    </row>
    <row r="94" spans="1:8" x14ac:dyDescent="0.2">
      <c r="A94" t="s">
        <v>308</v>
      </c>
      <c r="B94" t="s">
        <v>309</v>
      </c>
      <c r="C94" t="s">
        <v>310</v>
      </c>
      <c r="D94">
        <v>17</v>
      </c>
      <c r="E94">
        <v>19</v>
      </c>
      <c r="G94" s="164">
        <v>46211.504577083331</v>
      </c>
      <c r="H94" s="164">
        <v>46234.443957673611</v>
      </c>
    </row>
    <row r="95" spans="1:8" x14ac:dyDescent="0.2">
      <c r="A95" t="s">
        <v>311</v>
      </c>
      <c r="B95" t="s">
        <v>312</v>
      </c>
      <c r="C95" t="s">
        <v>313</v>
      </c>
      <c r="D95">
        <v>34</v>
      </c>
      <c r="G95" s="164">
        <v>46211.504577083331</v>
      </c>
      <c r="H95" s="164">
        <v>46234.443957673611</v>
      </c>
    </row>
    <row r="96" spans="1:8" x14ac:dyDescent="0.2">
      <c r="A96" t="s">
        <v>284</v>
      </c>
      <c r="B96" t="s">
        <v>285</v>
      </c>
      <c r="C96" t="s">
        <v>286</v>
      </c>
      <c r="D96">
        <v>60</v>
      </c>
      <c r="G96" s="164">
        <v>46211.504577083331</v>
      </c>
      <c r="H96" s="164">
        <v>46234.443957673611</v>
      </c>
    </row>
    <row r="97" spans="1:8" x14ac:dyDescent="0.2">
      <c r="A97" t="s">
        <v>415</v>
      </c>
      <c r="B97" t="s">
        <v>416</v>
      </c>
      <c r="C97" t="s">
        <v>417</v>
      </c>
      <c r="D97">
        <v>3</v>
      </c>
      <c r="G97" s="164">
        <v>46211.504577083331</v>
      </c>
      <c r="H97" s="164">
        <v>46234.443957673611</v>
      </c>
    </row>
    <row r="98" spans="1:8" x14ac:dyDescent="0.2">
      <c r="A98" t="s">
        <v>360</v>
      </c>
      <c r="B98" t="s">
        <v>361</v>
      </c>
      <c r="C98" t="s">
        <v>362</v>
      </c>
      <c r="D98">
        <v>8</v>
      </c>
      <c r="G98" s="164">
        <v>46211.504577083331</v>
      </c>
      <c r="H98" s="164">
        <v>46234.443957673611</v>
      </c>
    </row>
    <row r="99" spans="1:8" x14ac:dyDescent="0.2">
      <c r="A99" t="s">
        <v>89</v>
      </c>
      <c r="B99" t="s">
        <v>90</v>
      </c>
      <c r="C99" t="s">
        <v>91</v>
      </c>
      <c r="D99">
        <v>846</v>
      </c>
      <c r="E99">
        <v>35</v>
      </c>
      <c r="G99" s="164">
        <v>46211.504577083331</v>
      </c>
      <c r="H99" s="164">
        <v>46234.443957673611</v>
      </c>
    </row>
    <row r="100" spans="1:8" x14ac:dyDescent="0.2">
      <c r="A100" t="s">
        <v>272</v>
      </c>
      <c r="B100" t="s">
        <v>273</v>
      </c>
      <c r="C100" t="s">
        <v>274</v>
      </c>
      <c r="D100">
        <v>83</v>
      </c>
      <c r="G100" s="164">
        <v>46211.504577083331</v>
      </c>
      <c r="H100" s="164">
        <v>46234.443957673611</v>
      </c>
    </row>
    <row r="101" spans="1:8" x14ac:dyDescent="0.2">
      <c r="A101" t="s">
        <v>77</v>
      </c>
      <c r="B101" t="s">
        <v>78</v>
      </c>
      <c r="C101" t="s">
        <v>79</v>
      </c>
      <c r="D101">
        <v>1034</v>
      </c>
      <c r="E101">
        <v>6</v>
      </c>
      <c r="G101" s="164">
        <v>46211.504577083331</v>
      </c>
      <c r="H101" s="164">
        <v>46234.443957673611</v>
      </c>
    </row>
    <row r="102" spans="1:8" x14ac:dyDescent="0.2">
      <c r="A102" t="s">
        <v>421</v>
      </c>
      <c r="B102" t="s">
        <v>422</v>
      </c>
      <c r="C102" t="s">
        <v>423</v>
      </c>
      <c r="D102">
        <v>3</v>
      </c>
      <c r="G102" s="164">
        <v>46211.504577083331</v>
      </c>
      <c r="H102" s="164">
        <v>46234.443957673611</v>
      </c>
    </row>
    <row r="103" spans="1:8" x14ac:dyDescent="0.2">
      <c r="A103" t="s">
        <v>260</v>
      </c>
      <c r="B103" t="s">
        <v>261</v>
      </c>
      <c r="C103" t="s">
        <v>262</v>
      </c>
      <c r="D103">
        <v>107</v>
      </c>
      <c r="E103">
        <v>1</v>
      </c>
      <c r="G103" s="164">
        <v>46211.504577083331</v>
      </c>
      <c r="H103" s="164">
        <v>46234.443957673611</v>
      </c>
    </row>
    <row r="104" spans="1:8" x14ac:dyDescent="0.2">
      <c r="A104" t="s">
        <v>86</v>
      </c>
      <c r="B104" t="s">
        <v>87</v>
      </c>
      <c r="C104" t="s">
        <v>88</v>
      </c>
      <c r="D104">
        <v>799</v>
      </c>
      <c r="E104">
        <v>109</v>
      </c>
      <c r="G104" s="164">
        <v>46211.504577083331</v>
      </c>
      <c r="H104" s="164">
        <v>46234.443957673611</v>
      </c>
    </row>
    <row r="105" spans="1:8" x14ac:dyDescent="0.2">
      <c r="A105" t="s">
        <v>1466</v>
      </c>
      <c r="B105" t="s">
        <v>1467</v>
      </c>
      <c r="C105" t="s">
        <v>1468</v>
      </c>
      <c r="G105" s="164">
        <v>46211.504577083331</v>
      </c>
      <c r="H105" s="164">
        <v>46234.443957673611</v>
      </c>
    </row>
    <row r="106" spans="1:8" x14ac:dyDescent="0.2">
      <c r="A106" t="s">
        <v>320</v>
      </c>
      <c r="B106" t="s">
        <v>321</v>
      </c>
      <c r="C106" t="s">
        <v>322</v>
      </c>
      <c r="D106">
        <v>7</v>
      </c>
      <c r="E106">
        <v>26</v>
      </c>
      <c r="G106" s="164">
        <v>46211.504577083331</v>
      </c>
      <c r="H106" s="164">
        <v>46234.443957673611</v>
      </c>
    </row>
    <row r="107" spans="1:8" x14ac:dyDescent="0.2">
      <c r="A107" t="s">
        <v>402</v>
      </c>
      <c r="B107" t="s">
        <v>403</v>
      </c>
      <c r="C107" t="s">
        <v>404</v>
      </c>
      <c r="D107">
        <v>5</v>
      </c>
      <c r="G107" s="164">
        <v>46211.504577083331</v>
      </c>
      <c r="H107" s="164">
        <v>46234.443957673611</v>
      </c>
    </row>
    <row r="108" spans="1:8" x14ac:dyDescent="0.2">
      <c r="A108" t="s">
        <v>1469</v>
      </c>
      <c r="B108" t="s">
        <v>1470</v>
      </c>
      <c r="C108" t="s">
        <v>1471</v>
      </c>
      <c r="G108" s="164">
        <v>46211.504577083331</v>
      </c>
      <c r="H108" s="164">
        <v>46234.443957673611</v>
      </c>
    </row>
    <row r="109" spans="1:8" x14ac:dyDescent="0.2">
      <c r="A109" t="s">
        <v>409</v>
      </c>
      <c r="B109" t="s">
        <v>410</v>
      </c>
      <c r="C109" t="s">
        <v>411</v>
      </c>
      <c r="D109">
        <v>4</v>
      </c>
      <c r="G109" s="164">
        <v>46211.504577083331</v>
      </c>
      <c r="H109" s="164">
        <v>46234.443957673611</v>
      </c>
    </row>
    <row r="110" spans="1:8" x14ac:dyDescent="0.2">
      <c r="A110" t="s">
        <v>1472</v>
      </c>
      <c r="B110" t="s">
        <v>1473</v>
      </c>
      <c r="C110" t="s">
        <v>1474</v>
      </c>
      <c r="G110" s="164">
        <v>46211.504577083331</v>
      </c>
      <c r="H110" s="164">
        <v>46234.443957673611</v>
      </c>
    </row>
    <row r="111" spans="1:8" x14ac:dyDescent="0.2">
      <c r="A111" t="s">
        <v>281</v>
      </c>
      <c r="B111" t="s">
        <v>282</v>
      </c>
      <c r="C111" t="s">
        <v>283</v>
      </c>
      <c r="D111">
        <v>54</v>
      </c>
      <c r="E111">
        <v>9</v>
      </c>
      <c r="G111" s="164">
        <v>46211.504577083331</v>
      </c>
      <c r="H111" s="164">
        <v>46234.443957673611</v>
      </c>
    </row>
    <row r="112" spans="1:8" x14ac:dyDescent="0.2">
      <c r="A112" t="s">
        <v>83</v>
      </c>
      <c r="B112" t="s">
        <v>84</v>
      </c>
      <c r="C112" t="s">
        <v>85</v>
      </c>
      <c r="D112">
        <v>892</v>
      </c>
      <c r="E112">
        <v>39</v>
      </c>
      <c r="G112" s="164">
        <v>46211.504577083331</v>
      </c>
      <c r="H112" s="164">
        <v>46234.443957673611</v>
      </c>
    </row>
    <row r="113" spans="1:8" x14ac:dyDescent="0.2">
      <c r="A113" t="s">
        <v>1475</v>
      </c>
      <c r="B113" t="s">
        <v>1476</v>
      </c>
      <c r="C113" t="s">
        <v>1477</v>
      </c>
      <c r="G113" s="164">
        <v>46211.504577083331</v>
      </c>
      <c r="H113" s="164">
        <v>46234.443957673611</v>
      </c>
    </row>
    <row r="114" spans="1:8" x14ac:dyDescent="0.2">
      <c r="A114" t="s">
        <v>104</v>
      </c>
      <c r="B114" t="s">
        <v>105</v>
      </c>
      <c r="C114" t="s">
        <v>106</v>
      </c>
      <c r="D114">
        <v>722</v>
      </c>
      <c r="E114">
        <v>26</v>
      </c>
      <c r="G114" s="164">
        <v>46211.504577083331</v>
      </c>
      <c r="H114" s="164">
        <v>46234.443957673611</v>
      </c>
    </row>
    <row r="115" spans="1:8" x14ac:dyDescent="0.2">
      <c r="A115" t="s">
        <v>396</v>
      </c>
      <c r="B115" t="s">
        <v>397</v>
      </c>
      <c r="C115" t="s">
        <v>398</v>
      </c>
      <c r="D115">
        <v>5</v>
      </c>
      <c r="G115" s="164">
        <v>46211.504577083331</v>
      </c>
      <c r="H115" s="164">
        <v>46234.443957673611</v>
      </c>
    </row>
    <row r="116" spans="1:8" x14ac:dyDescent="0.2">
      <c r="A116" t="s">
        <v>128</v>
      </c>
      <c r="B116" t="s">
        <v>129</v>
      </c>
      <c r="C116" t="s">
        <v>130</v>
      </c>
      <c r="D116">
        <v>654</v>
      </c>
      <c r="E116">
        <v>14</v>
      </c>
      <c r="G116" s="164">
        <v>46211.504577083331</v>
      </c>
      <c r="H116" s="164">
        <v>46234.443957673611</v>
      </c>
    </row>
    <row r="117" spans="1:8" x14ac:dyDescent="0.2">
      <c r="A117" t="s">
        <v>287</v>
      </c>
      <c r="B117" t="s">
        <v>288</v>
      </c>
      <c r="C117" t="s">
        <v>289</v>
      </c>
      <c r="D117">
        <v>50</v>
      </c>
      <c r="G117" s="164">
        <v>46211.504577083331</v>
      </c>
      <c r="H117" s="164">
        <v>46234.443957673611</v>
      </c>
    </row>
    <row r="118" spans="1:8" x14ac:dyDescent="0.2">
      <c r="A118" t="s">
        <v>56</v>
      </c>
      <c r="B118" t="s">
        <v>57</v>
      </c>
      <c r="C118" t="s">
        <v>58</v>
      </c>
      <c r="D118">
        <v>1094</v>
      </c>
      <c r="E118">
        <v>463</v>
      </c>
      <c r="G118" s="164">
        <v>46211.504577083331</v>
      </c>
      <c r="H118" s="164">
        <v>46234.443957673611</v>
      </c>
    </row>
    <row r="119" spans="1:8" x14ac:dyDescent="0.2">
      <c r="A119" t="s">
        <v>418</v>
      </c>
      <c r="B119" t="s">
        <v>419</v>
      </c>
      <c r="C119" t="s">
        <v>420</v>
      </c>
      <c r="D119">
        <v>3</v>
      </c>
      <c r="G119" s="164">
        <v>46211.504577083331</v>
      </c>
      <c r="H119" s="164">
        <v>46234.443957673611</v>
      </c>
    </row>
    <row r="120" spans="1:8" x14ac:dyDescent="0.2">
      <c r="A120" t="s">
        <v>110</v>
      </c>
      <c r="B120" t="s">
        <v>111</v>
      </c>
      <c r="C120" t="s">
        <v>112</v>
      </c>
      <c r="D120">
        <v>649</v>
      </c>
      <c r="E120">
        <v>70</v>
      </c>
      <c r="G120" s="164">
        <v>46211.504577083331</v>
      </c>
      <c r="H120" s="164">
        <v>46234.443957673611</v>
      </c>
    </row>
    <row r="121" spans="1:8" x14ac:dyDescent="0.2">
      <c r="A121" t="s">
        <v>167</v>
      </c>
      <c r="B121" t="s">
        <v>168</v>
      </c>
      <c r="C121" t="s">
        <v>169</v>
      </c>
      <c r="E121">
        <v>460</v>
      </c>
      <c r="G121" s="164">
        <v>46211.504577083331</v>
      </c>
      <c r="H121" s="164">
        <v>46234.443957673611</v>
      </c>
    </row>
    <row r="122" spans="1:8" x14ac:dyDescent="0.2">
      <c r="A122" t="s">
        <v>230</v>
      </c>
      <c r="B122" t="s">
        <v>231</v>
      </c>
      <c r="C122" t="s">
        <v>232</v>
      </c>
      <c r="D122">
        <v>190</v>
      </c>
      <c r="G122" s="164">
        <v>46211.504577083331</v>
      </c>
      <c r="H122" s="164">
        <v>46234.443957673611</v>
      </c>
    </row>
    <row r="123" spans="1:8" x14ac:dyDescent="0.2">
      <c r="A123" t="s">
        <v>1478</v>
      </c>
      <c r="B123" t="s">
        <v>1479</v>
      </c>
      <c r="C123" t="s">
        <v>1480</v>
      </c>
      <c r="G123" s="164">
        <v>46211.504577083331</v>
      </c>
      <c r="H123" s="164">
        <v>46234.443957673611</v>
      </c>
    </row>
    <row r="124" spans="1:8" x14ac:dyDescent="0.2">
      <c r="A124" t="s">
        <v>146</v>
      </c>
      <c r="B124" t="s">
        <v>147</v>
      </c>
      <c r="C124" t="s">
        <v>148</v>
      </c>
      <c r="D124">
        <v>609</v>
      </c>
      <c r="G124" s="164">
        <v>46211.504577083331</v>
      </c>
      <c r="H124" s="164">
        <v>46234.443957673611</v>
      </c>
    </row>
    <row r="125" spans="1:8" x14ac:dyDescent="0.2">
      <c r="A125" t="s">
        <v>1481</v>
      </c>
      <c r="B125" t="s">
        <v>1482</v>
      </c>
      <c r="C125" t="s">
        <v>1483</v>
      </c>
      <c r="G125" s="164">
        <v>46211.504577083331</v>
      </c>
      <c r="H125" s="164">
        <v>46234.443957673611</v>
      </c>
    </row>
    <row r="126" spans="1:8" x14ac:dyDescent="0.2">
      <c r="A126" t="s">
        <v>369</v>
      </c>
      <c r="B126" t="s">
        <v>370</v>
      </c>
      <c r="C126" t="s">
        <v>371</v>
      </c>
      <c r="D126">
        <v>7</v>
      </c>
      <c r="G126" s="164">
        <v>46211.504577083331</v>
      </c>
      <c r="H126" s="164">
        <v>46234.443957673611</v>
      </c>
    </row>
    <row r="127" spans="1:8" x14ac:dyDescent="0.2">
      <c r="A127" t="s">
        <v>107</v>
      </c>
      <c r="B127" t="s">
        <v>108</v>
      </c>
      <c r="C127" t="s">
        <v>109</v>
      </c>
      <c r="D127">
        <v>735</v>
      </c>
      <c r="E127">
        <v>4</v>
      </c>
      <c r="G127" s="164">
        <v>46211.504577083331</v>
      </c>
      <c r="H127" s="164">
        <v>46234.443957673611</v>
      </c>
    </row>
    <row r="128" spans="1:8" x14ac:dyDescent="0.2">
      <c r="A128" t="s">
        <v>1484</v>
      </c>
      <c r="B128" t="s">
        <v>1485</v>
      </c>
      <c r="C128" t="s">
        <v>1486</v>
      </c>
      <c r="G128" s="164">
        <v>46211.504577083331</v>
      </c>
      <c r="H128" s="164">
        <v>46234.443957673611</v>
      </c>
    </row>
    <row r="129" spans="1:8" x14ac:dyDescent="0.2">
      <c r="A129" t="s">
        <v>182</v>
      </c>
      <c r="B129" t="s">
        <v>183</v>
      </c>
      <c r="C129" t="s">
        <v>184</v>
      </c>
      <c r="D129">
        <v>368</v>
      </c>
      <c r="G129" s="164">
        <v>46211.504577083331</v>
      </c>
      <c r="H129" s="164">
        <v>46234.443957673611</v>
      </c>
    </row>
    <row r="130" spans="1:8" x14ac:dyDescent="0.2">
      <c r="A130" t="s">
        <v>1344</v>
      </c>
      <c r="B130" t="s">
        <v>1345</v>
      </c>
      <c r="C130" t="s">
        <v>1346</v>
      </c>
      <c r="G130" s="164">
        <v>46211.504577083331</v>
      </c>
      <c r="H130" s="164">
        <v>46234.443957673611</v>
      </c>
    </row>
    <row r="131" spans="1:8" x14ac:dyDescent="0.2">
      <c r="A131" t="s">
        <v>332</v>
      </c>
      <c r="B131" t="s">
        <v>333</v>
      </c>
      <c r="C131" t="s">
        <v>334</v>
      </c>
      <c r="D131">
        <v>18</v>
      </c>
      <c r="G131" s="164">
        <v>46211.504577083331</v>
      </c>
      <c r="H131" s="164">
        <v>46234.443957673611</v>
      </c>
    </row>
    <row r="132" spans="1:8" x14ac:dyDescent="0.2">
      <c r="A132" t="s">
        <v>233</v>
      </c>
      <c r="B132" t="s">
        <v>234</v>
      </c>
      <c r="C132" t="s">
        <v>235</v>
      </c>
      <c r="D132">
        <v>170</v>
      </c>
      <c r="G132" s="164">
        <v>46211.504577083331</v>
      </c>
      <c r="H132" s="164">
        <v>46234.443957673611</v>
      </c>
    </row>
    <row r="133" spans="1:8" x14ac:dyDescent="0.2">
      <c r="A133" t="s">
        <v>393</v>
      </c>
      <c r="B133" t="s">
        <v>394</v>
      </c>
      <c r="C133" t="s">
        <v>395</v>
      </c>
      <c r="D133">
        <v>5</v>
      </c>
      <c r="G133" s="164">
        <v>46211.504577083331</v>
      </c>
      <c r="H133" s="164">
        <v>46234.443957673611</v>
      </c>
    </row>
    <row r="134" spans="1:8" x14ac:dyDescent="0.2">
      <c r="A134" t="s">
        <v>384</v>
      </c>
      <c r="B134" t="s">
        <v>385</v>
      </c>
      <c r="C134" t="s">
        <v>386</v>
      </c>
      <c r="D134">
        <v>6</v>
      </c>
      <c r="G134" s="164">
        <v>46211.504577083331</v>
      </c>
      <c r="H134" s="164">
        <v>46234.443957673611</v>
      </c>
    </row>
    <row r="135" spans="1:8" x14ac:dyDescent="0.2">
      <c r="A135" t="s">
        <v>1487</v>
      </c>
      <c r="B135" t="s">
        <v>1488</v>
      </c>
      <c r="C135" t="s">
        <v>1489</v>
      </c>
      <c r="G135" s="164">
        <v>46211.504577083331</v>
      </c>
      <c r="H135" s="164">
        <v>46234.443957673611</v>
      </c>
    </row>
    <row r="136" spans="1:8" x14ac:dyDescent="0.2">
      <c r="A136" t="s">
        <v>1606</v>
      </c>
      <c r="B136" t="s">
        <v>1599</v>
      </c>
      <c r="C136" t="s">
        <v>1600</v>
      </c>
      <c r="G136" s="164">
        <v>46211.504577083331</v>
      </c>
      <c r="H136" s="164">
        <v>46234.443957673611</v>
      </c>
    </row>
    <row r="137" spans="1:8" x14ac:dyDescent="0.2">
      <c r="A137" t="s">
        <v>191</v>
      </c>
      <c r="B137" t="s">
        <v>192</v>
      </c>
      <c r="C137" t="s">
        <v>193</v>
      </c>
      <c r="D137">
        <v>241</v>
      </c>
      <c r="E137">
        <v>88</v>
      </c>
      <c r="G137" s="164">
        <v>46211.504577083331</v>
      </c>
      <c r="H137" s="164">
        <v>46234.443957673611</v>
      </c>
    </row>
    <row r="138" spans="1:8" x14ac:dyDescent="0.2">
      <c r="A138" t="s">
        <v>47</v>
      </c>
      <c r="B138" t="s">
        <v>48</v>
      </c>
      <c r="C138" t="s">
        <v>49</v>
      </c>
      <c r="D138">
        <v>4550</v>
      </c>
      <c r="G138" s="164">
        <v>46211.504577083331</v>
      </c>
      <c r="H138" s="164">
        <v>46234.443957673611</v>
      </c>
    </row>
    <row r="139" spans="1:8" x14ac:dyDescent="0.2">
      <c r="A139" t="s">
        <v>200</v>
      </c>
      <c r="B139" t="s">
        <v>201</v>
      </c>
      <c r="C139" t="s">
        <v>202</v>
      </c>
      <c r="D139">
        <v>297</v>
      </c>
      <c r="G139" s="164">
        <v>46211.504577083331</v>
      </c>
      <c r="H139" s="164">
        <v>46234.443957673611</v>
      </c>
    </row>
    <row r="140" spans="1:8" x14ac:dyDescent="0.2">
      <c r="A140" t="s">
        <v>1490</v>
      </c>
      <c r="B140" t="s">
        <v>1491</v>
      </c>
      <c r="C140" t="s">
        <v>1492</v>
      </c>
      <c r="G140" s="164">
        <v>46211.504577083331</v>
      </c>
      <c r="H140" s="164">
        <v>46234.443957673611</v>
      </c>
    </row>
    <row r="141" spans="1:8" x14ac:dyDescent="0.2">
      <c r="A141" t="s">
        <v>158</v>
      </c>
      <c r="B141" t="s">
        <v>159</v>
      </c>
      <c r="C141" t="s">
        <v>160</v>
      </c>
      <c r="D141">
        <v>555</v>
      </c>
      <c r="E141">
        <v>8</v>
      </c>
      <c r="G141" s="164">
        <v>46211.504577083331</v>
      </c>
      <c r="H141" s="164">
        <v>46234.443957673611</v>
      </c>
    </row>
    <row r="142" spans="1:8" x14ac:dyDescent="0.2">
      <c r="A142" t="s">
        <v>140</v>
      </c>
      <c r="B142" t="s">
        <v>141</v>
      </c>
      <c r="C142" t="s">
        <v>142</v>
      </c>
      <c r="D142">
        <v>614</v>
      </c>
      <c r="G142" s="164">
        <v>46211.504577083331</v>
      </c>
      <c r="H142" s="164">
        <v>46234.443957673611</v>
      </c>
    </row>
    <row r="143" spans="1:8" x14ac:dyDescent="0.2">
      <c r="A143" t="s">
        <v>375</v>
      </c>
      <c r="B143" t="s">
        <v>376</v>
      </c>
      <c r="C143" t="s">
        <v>377</v>
      </c>
      <c r="D143">
        <v>6</v>
      </c>
      <c r="G143" s="164">
        <v>46211.504577083331</v>
      </c>
      <c r="H143" s="164">
        <v>46234.443957673611</v>
      </c>
    </row>
    <row r="144" spans="1:8" x14ac:dyDescent="0.2">
      <c r="A144" t="s">
        <v>227</v>
      </c>
      <c r="B144" t="s">
        <v>228</v>
      </c>
      <c r="C144" t="s">
        <v>229</v>
      </c>
      <c r="D144">
        <v>193</v>
      </c>
      <c r="G144" s="164">
        <v>46211.504577083331</v>
      </c>
      <c r="H144" s="164">
        <v>46234.443957673611</v>
      </c>
    </row>
    <row r="145" spans="1:8" x14ac:dyDescent="0.2">
      <c r="A145" t="s">
        <v>378</v>
      </c>
      <c r="B145" t="s">
        <v>379</v>
      </c>
      <c r="C145" t="s">
        <v>380</v>
      </c>
      <c r="D145">
        <v>6</v>
      </c>
      <c r="G145" s="164">
        <v>46211.504577083331</v>
      </c>
      <c r="H145" s="164">
        <v>46234.443957673611</v>
      </c>
    </row>
    <row r="146" spans="1:8" x14ac:dyDescent="0.2">
      <c r="A146" t="s">
        <v>1607</v>
      </c>
      <c r="B146" t="s">
        <v>1608</v>
      </c>
      <c r="C146" t="s">
        <v>1609</v>
      </c>
      <c r="G146" s="164">
        <v>46211.504577083331</v>
      </c>
      <c r="H146" s="164">
        <v>46234.443957673611</v>
      </c>
    </row>
    <row r="147" spans="1:8" x14ac:dyDescent="0.2">
      <c r="A147" t="s">
        <v>251</v>
      </c>
      <c r="B147" t="s">
        <v>252</v>
      </c>
      <c r="C147" t="s">
        <v>253</v>
      </c>
      <c r="D147">
        <v>126</v>
      </c>
      <c r="G147" s="164">
        <v>46211.504577083331</v>
      </c>
      <c r="H147" s="164">
        <v>46234.443957673611</v>
      </c>
    </row>
    <row r="148" spans="1:8" x14ac:dyDescent="0.2">
      <c r="A148" t="s">
        <v>1493</v>
      </c>
      <c r="B148" t="s">
        <v>1494</v>
      </c>
      <c r="C148" t="s">
        <v>1495</v>
      </c>
      <c r="G148" s="164">
        <v>46211.504577083331</v>
      </c>
      <c r="H148" s="164">
        <v>46234.443957673611</v>
      </c>
    </row>
    <row r="149" spans="1:8" x14ac:dyDescent="0.2">
      <c r="A149" t="s">
        <v>161</v>
      </c>
      <c r="B149" t="s">
        <v>162</v>
      </c>
      <c r="C149" t="s">
        <v>163</v>
      </c>
      <c r="D149">
        <v>331</v>
      </c>
      <c r="E149">
        <v>200</v>
      </c>
      <c r="G149" s="164">
        <v>46211.504577083331</v>
      </c>
      <c r="H149" s="164">
        <v>46234.443957673611</v>
      </c>
    </row>
    <row r="150" spans="1:8" x14ac:dyDescent="0.2">
      <c r="A150" t="s">
        <v>412</v>
      </c>
      <c r="B150" t="s">
        <v>413</v>
      </c>
      <c r="C150" t="s">
        <v>414</v>
      </c>
      <c r="D150">
        <v>3</v>
      </c>
      <c r="G150" s="164">
        <v>46211.504577083331</v>
      </c>
      <c r="H150" s="164">
        <v>46234.443957673611</v>
      </c>
    </row>
    <row r="151" spans="1:8" x14ac:dyDescent="0.2">
      <c r="A151" t="s">
        <v>176</v>
      </c>
      <c r="B151" t="s">
        <v>177</v>
      </c>
      <c r="C151" t="s">
        <v>178</v>
      </c>
      <c r="D151">
        <v>385</v>
      </c>
      <c r="E151">
        <v>3</v>
      </c>
      <c r="G151" s="164">
        <v>46211.504577083331</v>
      </c>
      <c r="H151" s="164">
        <v>46234.443957673611</v>
      </c>
    </row>
    <row r="152" spans="1:8" x14ac:dyDescent="0.2">
      <c r="A152" t="s">
        <v>335</v>
      </c>
      <c r="B152" t="s">
        <v>336</v>
      </c>
      <c r="C152" t="s">
        <v>337</v>
      </c>
      <c r="D152">
        <v>18</v>
      </c>
      <c r="G152" s="164">
        <v>46211.504577083331</v>
      </c>
      <c r="H152" s="164">
        <v>46234.443957673611</v>
      </c>
    </row>
    <row r="153" spans="1:8" x14ac:dyDescent="0.2">
      <c r="A153" t="s">
        <v>1496</v>
      </c>
      <c r="B153" t="s">
        <v>1497</v>
      </c>
      <c r="C153" t="s">
        <v>1498</v>
      </c>
      <c r="G153" s="164">
        <v>46211.504577083331</v>
      </c>
      <c r="H153" s="164">
        <v>46234.443957673611</v>
      </c>
    </row>
    <row r="154" spans="1:8" x14ac:dyDescent="0.2">
      <c r="A154" t="s">
        <v>215</v>
      </c>
      <c r="B154" t="s">
        <v>216</v>
      </c>
      <c r="C154" t="s">
        <v>217</v>
      </c>
      <c r="D154">
        <v>227</v>
      </c>
      <c r="G154" s="164">
        <v>46211.504577083331</v>
      </c>
      <c r="H154" s="164">
        <v>46234.443957673611</v>
      </c>
    </row>
    <row r="155" spans="1:8" x14ac:dyDescent="0.2">
      <c r="A155" t="s">
        <v>405</v>
      </c>
      <c r="B155" t="s">
        <v>406</v>
      </c>
      <c r="C155" t="s">
        <v>407</v>
      </c>
      <c r="D155">
        <v>5</v>
      </c>
      <c r="G155" s="164">
        <v>46211.504577083331</v>
      </c>
      <c r="H155" s="164">
        <v>46234.443957673611</v>
      </c>
    </row>
    <row r="156" spans="1:8" x14ac:dyDescent="0.2">
      <c r="A156" t="s">
        <v>53</v>
      </c>
      <c r="B156" t="s">
        <v>54</v>
      </c>
      <c r="C156" t="s">
        <v>55</v>
      </c>
      <c r="D156">
        <v>671</v>
      </c>
      <c r="E156">
        <v>1039</v>
      </c>
      <c r="G156" s="164">
        <v>46211.504577083331</v>
      </c>
      <c r="H156" s="164">
        <v>46234.443957673611</v>
      </c>
    </row>
    <row r="157" spans="1:8" x14ac:dyDescent="0.2">
      <c r="A157" t="s">
        <v>399</v>
      </c>
      <c r="B157" t="s">
        <v>400</v>
      </c>
      <c r="C157" t="s">
        <v>401</v>
      </c>
      <c r="D157">
        <v>5</v>
      </c>
      <c r="G157" s="164">
        <v>46211.504577083331</v>
      </c>
      <c r="H157" s="164">
        <v>46234.443957673611</v>
      </c>
    </row>
    <row r="158" spans="1:8" x14ac:dyDescent="0.2">
      <c r="A158" t="s">
        <v>71</v>
      </c>
      <c r="B158" t="s">
        <v>72</v>
      </c>
      <c r="C158" t="s">
        <v>73</v>
      </c>
      <c r="D158">
        <v>1009</v>
      </c>
      <c r="E158">
        <v>268</v>
      </c>
      <c r="G158" s="164">
        <v>46211.504577083331</v>
      </c>
      <c r="H158" s="164">
        <v>46234.443957673611</v>
      </c>
    </row>
    <row r="159" spans="1:8" x14ac:dyDescent="0.2">
      <c r="A159" t="s">
        <v>1499</v>
      </c>
      <c r="B159" t="s">
        <v>1500</v>
      </c>
      <c r="C159" t="s">
        <v>1501</v>
      </c>
      <c r="G159" s="164">
        <v>46211.504577083331</v>
      </c>
      <c r="H159" s="164">
        <v>46234.443957673611</v>
      </c>
    </row>
    <row r="160" spans="1:8" x14ac:dyDescent="0.2">
      <c r="A160" t="s">
        <v>1502</v>
      </c>
      <c r="B160" t="s">
        <v>1503</v>
      </c>
      <c r="C160" t="s">
        <v>1504</v>
      </c>
      <c r="G160" s="164">
        <v>46211.504577083331</v>
      </c>
      <c r="H160" s="164">
        <v>46234.443957673611</v>
      </c>
    </row>
    <row r="161" spans="1:8" x14ac:dyDescent="0.2">
      <c r="A161" t="s">
        <v>366</v>
      </c>
      <c r="B161" t="s">
        <v>367</v>
      </c>
      <c r="C161" t="s">
        <v>368</v>
      </c>
      <c r="D161">
        <v>7</v>
      </c>
      <c r="G161" s="164">
        <v>46211.504577083331</v>
      </c>
      <c r="H161" s="164">
        <v>46234.443957673611</v>
      </c>
    </row>
    <row r="162" spans="1:8" x14ac:dyDescent="0.2">
      <c r="A162" t="s">
        <v>65</v>
      </c>
      <c r="B162" t="s">
        <v>66</v>
      </c>
      <c r="C162" t="s">
        <v>67</v>
      </c>
      <c r="D162">
        <v>1134</v>
      </c>
      <c r="E162">
        <v>244</v>
      </c>
      <c r="G162" s="164">
        <v>46211.504577083331</v>
      </c>
      <c r="H162" s="164">
        <v>46234.443957673611</v>
      </c>
    </row>
    <row r="163" spans="1:8" x14ac:dyDescent="0.2">
      <c r="A163" t="s">
        <v>80</v>
      </c>
      <c r="B163" t="s">
        <v>81</v>
      </c>
      <c r="C163" t="s">
        <v>82</v>
      </c>
      <c r="D163">
        <v>977</v>
      </c>
      <c r="E163">
        <v>16</v>
      </c>
      <c r="G163" s="164">
        <v>46211.504577083331</v>
      </c>
      <c r="H163" s="164">
        <v>46234.443957673611</v>
      </c>
    </row>
    <row r="164" spans="1:8" x14ac:dyDescent="0.2">
      <c r="A164" t="s">
        <v>1505</v>
      </c>
      <c r="B164" t="s">
        <v>1506</v>
      </c>
      <c r="C164" t="s">
        <v>1507</v>
      </c>
      <c r="G164" s="164">
        <v>46211.504577083331</v>
      </c>
      <c r="H164" s="164">
        <v>46234.443957673611</v>
      </c>
    </row>
    <row r="165" spans="1:8" x14ac:dyDescent="0.2">
      <c r="A165" t="s">
        <v>323</v>
      </c>
      <c r="B165" t="s">
        <v>324</v>
      </c>
      <c r="C165" t="s">
        <v>325</v>
      </c>
      <c r="D165">
        <v>24</v>
      </c>
      <c r="G165" s="164">
        <v>46211.504577083331</v>
      </c>
      <c r="H165" s="164">
        <v>46234.443957673611</v>
      </c>
    </row>
    <row r="166" spans="1:8" x14ac:dyDescent="0.2">
      <c r="A166" t="s">
        <v>1508</v>
      </c>
      <c r="B166" t="s">
        <v>1509</v>
      </c>
      <c r="C166" t="s">
        <v>1510</v>
      </c>
      <c r="G166" s="164">
        <v>46211.504577083331</v>
      </c>
      <c r="H166" s="164">
        <v>46234.443957673611</v>
      </c>
    </row>
    <row r="167" spans="1:8" x14ac:dyDescent="0.2">
      <c r="A167" t="s">
        <v>224</v>
      </c>
      <c r="B167" t="s">
        <v>225</v>
      </c>
      <c r="C167" t="s">
        <v>226</v>
      </c>
      <c r="D167">
        <v>210</v>
      </c>
      <c r="E167">
        <v>5</v>
      </c>
      <c r="G167" s="164">
        <v>46211.504577083331</v>
      </c>
      <c r="H167" s="164">
        <v>46234.443957673611</v>
      </c>
    </row>
    <row r="168" spans="1:8" x14ac:dyDescent="0.2">
      <c r="A168" t="s">
        <v>314</v>
      </c>
      <c r="B168" t="s">
        <v>315</v>
      </c>
      <c r="C168" t="s">
        <v>316</v>
      </c>
      <c r="D168">
        <v>33</v>
      </c>
      <c r="G168" s="164">
        <v>46211.504577083331</v>
      </c>
      <c r="H168" s="164">
        <v>46234.443957673611</v>
      </c>
    </row>
    <row r="169" spans="1:8" x14ac:dyDescent="0.2">
      <c r="A169" t="s">
        <v>122</v>
      </c>
      <c r="B169" t="s">
        <v>123</v>
      </c>
      <c r="C169" t="s">
        <v>124</v>
      </c>
      <c r="E169">
        <v>681</v>
      </c>
      <c r="G169" s="164">
        <v>46211.504577083331</v>
      </c>
      <c r="H169" s="164">
        <v>46234.443957673611</v>
      </c>
    </row>
    <row r="170" spans="1:8" x14ac:dyDescent="0.2">
      <c r="A170" t="s">
        <v>113</v>
      </c>
      <c r="B170" t="s">
        <v>114</v>
      </c>
      <c r="C170" t="s">
        <v>115</v>
      </c>
      <c r="D170">
        <v>718</v>
      </c>
      <c r="G170" s="164">
        <v>46211.504577083331</v>
      </c>
      <c r="H170" s="164">
        <v>46234.443957673611</v>
      </c>
    </row>
    <row r="171" spans="1:8" x14ac:dyDescent="0.2">
      <c r="A171" t="s">
        <v>1511</v>
      </c>
      <c r="B171" t="s">
        <v>1512</v>
      </c>
      <c r="C171" t="s">
        <v>1513</v>
      </c>
      <c r="G171" s="164">
        <v>46211.504577083331</v>
      </c>
      <c r="H171" s="164">
        <v>46234.443957673611</v>
      </c>
    </row>
    <row r="172" spans="1:8" x14ac:dyDescent="0.2">
      <c r="A172" t="s">
        <v>1514</v>
      </c>
      <c r="B172" t="s">
        <v>1515</v>
      </c>
      <c r="C172" t="s">
        <v>1516</v>
      </c>
      <c r="G172" s="164">
        <v>46211.504577083331</v>
      </c>
      <c r="H172" s="164">
        <v>46234.443957673611</v>
      </c>
    </row>
    <row r="173" spans="1:8" x14ac:dyDescent="0.2">
      <c r="A173" t="s">
        <v>363</v>
      </c>
      <c r="B173" t="s">
        <v>364</v>
      </c>
      <c r="C173" t="s">
        <v>365</v>
      </c>
      <c r="D173">
        <v>7</v>
      </c>
      <c r="G173" s="164">
        <v>46211.504577083331</v>
      </c>
      <c r="H173" s="164">
        <v>46234.443957673611</v>
      </c>
    </row>
    <row r="174" spans="1:8" x14ac:dyDescent="0.2">
      <c r="A174" t="s">
        <v>92</v>
      </c>
      <c r="B174" t="s">
        <v>93</v>
      </c>
      <c r="C174" t="s">
        <v>94</v>
      </c>
      <c r="E174">
        <v>876</v>
      </c>
      <c r="G174" s="164">
        <v>46211.504577083331</v>
      </c>
      <c r="H174" s="164">
        <v>46234.443957673611</v>
      </c>
    </row>
    <row r="175" spans="1:8" x14ac:dyDescent="0.2">
      <c r="A175" t="s">
        <v>329</v>
      </c>
      <c r="B175" t="s">
        <v>330</v>
      </c>
      <c r="C175" t="s">
        <v>331</v>
      </c>
      <c r="D175">
        <v>22</v>
      </c>
      <c r="G175" s="164">
        <v>46211.504577083331</v>
      </c>
      <c r="H175" s="164">
        <v>46234.443957673611</v>
      </c>
    </row>
    <row r="176" spans="1:8" x14ac:dyDescent="0.2">
      <c r="A176" t="s">
        <v>440</v>
      </c>
      <c r="G176" s="164">
        <v>46211.504577083331</v>
      </c>
      <c r="H176" s="164">
        <v>46234.443957673611</v>
      </c>
    </row>
  </sheetData>
  <phoneticPr fontId="2" type="noConversion"/>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11E61-6A7B-494C-A7AD-952D20FA1D8E}">
  <sheetPr codeName="Sheet7">
    <tabColor theme="1"/>
  </sheetPr>
  <dimension ref="A1:J6"/>
  <sheetViews>
    <sheetView zoomScale="140" zoomScaleNormal="140" workbookViewId="0">
      <selection activeCell="B12" sqref="B12"/>
    </sheetView>
  </sheetViews>
  <sheetFormatPr defaultRowHeight="12.75" x14ac:dyDescent="0.2"/>
  <cols>
    <col min="1" max="1" width="7.5703125" bestFit="1" customWidth="1"/>
    <col min="2" max="2" width="39.5703125" bestFit="1" customWidth="1"/>
    <col min="3" max="3" width="45.42578125" bestFit="1" customWidth="1"/>
    <col min="4" max="4" width="81.140625" bestFit="1" customWidth="1"/>
    <col min="5" max="5" width="27.42578125" bestFit="1" customWidth="1"/>
    <col min="6" max="6" width="27.85546875" bestFit="1" customWidth="1"/>
    <col min="7" max="7" width="15.42578125" bestFit="1" customWidth="1"/>
    <col min="8" max="8" width="17.5703125" bestFit="1" customWidth="1"/>
    <col min="9" max="9" width="7.42578125" bestFit="1" customWidth="1"/>
    <col min="10" max="10" width="35" bestFit="1" customWidth="1"/>
    <col min="11" max="11" width="18.5703125" bestFit="1" customWidth="1"/>
    <col min="12" max="12" width="6.85546875" bestFit="1" customWidth="1"/>
    <col min="13" max="13" width="5.85546875" bestFit="1" customWidth="1"/>
    <col min="14" max="14" width="11.42578125" bestFit="1" customWidth="1"/>
    <col min="15" max="15" width="12.140625" bestFit="1" customWidth="1"/>
    <col min="16" max="16" width="14.28515625" bestFit="1" customWidth="1"/>
    <col min="17" max="17" width="10.85546875" bestFit="1" customWidth="1"/>
    <col min="18" max="18" width="5.42578125" bestFit="1" customWidth="1"/>
    <col min="19" max="19" width="17.85546875" bestFit="1" customWidth="1"/>
    <col min="20" max="20" width="13.140625" bestFit="1" customWidth="1"/>
  </cols>
  <sheetData>
    <row r="1" spans="1:10" x14ac:dyDescent="0.2">
      <c r="A1" t="s">
        <v>469</v>
      </c>
      <c r="B1" t="s">
        <v>438</v>
      </c>
      <c r="C1" t="s">
        <v>441</v>
      </c>
      <c r="D1" t="s">
        <v>443</v>
      </c>
      <c r="E1" t="s">
        <v>451</v>
      </c>
      <c r="F1" t="s">
        <v>468</v>
      </c>
      <c r="G1" t="s">
        <v>1309</v>
      </c>
      <c r="H1" t="s">
        <v>1327</v>
      </c>
    </row>
    <row r="2" spans="1:10" x14ac:dyDescent="0.2">
      <c r="C2" t="s">
        <v>1615</v>
      </c>
      <c r="G2" s="164"/>
      <c r="H2" s="164"/>
    </row>
    <row r="3" spans="1:10" x14ac:dyDescent="0.2">
      <c r="A3" t="s">
        <v>38</v>
      </c>
      <c r="B3" t="s">
        <v>439</v>
      </c>
      <c r="C3" t="s">
        <v>1320</v>
      </c>
      <c r="D3" t="s">
        <v>452</v>
      </c>
      <c r="E3" t="s">
        <v>40</v>
      </c>
      <c r="F3" t="s">
        <v>467</v>
      </c>
      <c r="G3" s="164">
        <v>45923.611169212963</v>
      </c>
      <c r="H3" s="164">
        <v>46234.443969664353</v>
      </c>
    </row>
    <row r="4" spans="1:10" x14ac:dyDescent="0.2">
      <c r="A4" t="s">
        <v>39</v>
      </c>
      <c r="B4" t="s">
        <v>0</v>
      </c>
      <c r="C4" t="s">
        <v>1304</v>
      </c>
      <c r="D4" t="s">
        <v>453</v>
      </c>
      <c r="E4" t="s">
        <v>3</v>
      </c>
      <c r="F4" t="s">
        <v>0</v>
      </c>
      <c r="G4" s="164">
        <v>45923.611169212963</v>
      </c>
      <c r="H4" s="164">
        <v>46234.443969664353</v>
      </c>
      <c r="J4" s="222" t="e" vm="4">
        <v>#VALUE!</v>
      </c>
    </row>
    <row r="5" spans="1:10" x14ac:dyDescent="0.2">
      <c r="J5" s="223" t="e" vm="5">
        <v>#VALUE!</v>
      </c>
    </row>
    <row r="6" spans="1:10" x14ac:dyDescent="0.2">
      <c r="J6" t="e" vm="6">
        <v>#VALUE!</v>
      </c>
    </row>
  </sheetData>
  <phoneticPr fontId="2" type="noConversion"/>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F3AC-8B59-4205-9EF0-B1A62D36CF91}">
  <sheetPr codeName="Sheet8">
    <tabColor theme="1"/>
  </sheetPr>
  <dimension ref="A1:C24"/>
  <sheetViews>
    <sheetView workbookViewId="0">
      <selection activeCell="C6" sqref="C6"/>
    </sheetView>
  </sheetViews>
  <sheetFormatPr defaultRowHeight="12.75" x14ac:dyDescent="0.2"/>
  <cols>
    <col min="1" max="1" width="27" bestFit="1" customWidth="1"/>
    <col min="2" max="2" width="15.42578125" bestFit="1" customWidth="1"/>
    <col min="3" max="3" width="15" bestFit="1" customWidth="1"/>
    <col min="4" max="4" width="16" bestFit="1" customWidth="1"/>
  </cols>
  <sheetData>
    <row r="1" spans="1:3" x14ac:dyDescent="0.2">
      <c r="A1" t="s">
        <v>431</v>
      </c>
      <c r="B1" t="s">
        <v>1309</v>
      </c>
      <c r="C1" t="s">
        <v>1327</v>
      </c>
    </row>
    <row r="2" spans="1:3" x14ac:dyDescent="0.2">
      <c r="A2" t="s">
        <v>1616</v>
      </c>
      <c r="B2" s="164"/>
      <c r="C2" s="164"/>
    </row>
    <row r="3" spans="1:3" x14ac:dyDescent="0.2">
      <c r="A3" t="s">
        <v>464</v>
      </c>
      <c r="B3" s="164">
        <v>45944.604528587966</v>
      </c>
      <c r="C3" s="164">
        <v>46234.443970081018</v>
      </c>
    </row>
    <row r="4" spans="1:3" x14ac:dyDescent="0.2">
      <c r="A4" t="s">
        <v>1356</v>
      </c>
      <c r="B4" s="164">
        <v>45944.604528587966</v>
      </c>
      <c r="C4" s="164">
        <v>46234.443970081018</v>
      </c>
    </row>
    <row r="5" spans="1:3" x14ac:dyDescent="0.2">
      <c r="A5" t="s">
        <v>432</v>
      </c>
      <c r="B5" s="164">
        <v>45944.604528587966</v>
      </c>
      <c r="C5" s="164">
        <v>46234.443970081018</v>
      </c>
    </row>
    <row r="6" spans="1:3" x14ac:dyDescent="0.2">
      <c r="A6" t="s">
        <v>458</v>
      </c>
      <c r="B6" s="164">
        <v>45944.604528587966</v>
      </c>
      <c r="C6" s="164">
        <v>46234.443970081018</v>
      </c>
    </row>
    <row r="7" spans="1:3" x14ac:dyDescent="0.2">
      <c r="A7" t="s">
        <v>1517</v>
      </c>
      <c r="B7" s="164">
        <v>45944.604528587966</v>
      </c>
      <c r="C7" s="164">
        <v>46234.443970081018</v>
      </c>
    </row>
    <row r="8" spans="1:3" x14ac:dyDescent="0.2">
      <c r="A8" t="s">
        <v>466</v>
      </c>
      <c r="B8" s="164">
        <v>45944.604528587966</v>
      </c>
      <c r="C8" s="164">
        <v>46234.443970081018</v>
      </c>
    </row>
    <row r="9" spans="1:3" x14ac:dyDescent="0.2">
      <c r="A9" t="s">
        <v>460</v>
      </c>
      <c r="B9" s="164">
        <v>45944.604528587966</v>
      </c>
      <c r="C9" s="164">
        <v>46234.443970081018</v>
      </c>
    </row>
    <row r="10" spans="1:3" x14ac:dyDescent="0.2">
      <c r="A10" t="s">
        <v>465</v>
      </c>
      <c r="B10" s="164">
        <v>45944.604528587966</v>
      </c>
      <c r="C10" s="164">
        <v>46234.443970081018</v>
      </c>
    </row>
    <row r="11" spans="1:3" x14ac:dyDescent="0.2">
      <c r="A11" t="s">
        <v>1518</v>
      </c>
      <c r="B11" s="164">
        <v>45944.604528587966</v>
      </c>
      <c r="C11" s="164">
        <v>46234.443970081018</v>
      </c>
    </row>
    <row r="12" spans="1:3" x14ac:dyDescent="0.2">
      <c r="A12" t="s">
        <v>1357</v>
      </c>
      <c r="B12" s="164">
        <v>45944.604528587966</v>
      </c>
      <c r="C12" s="164">
        <v>46234.443970081018</v>
      </c>
    </row>
    <row r="13" spans="1:3" x14ac:dyDescent="0.2">
      <c r="A13" t="s">
        <v>462</v>
      </c>
      <c r="B13" s="164">
        <v>45944.604528587966</v>
      </c>
      <c r="C13" s="164">
        <v>46234.443970081018</v>
      </c>
    </row>
    <row r="14" spans="1:3" x14ac:dyDescent="0.2">
      <c r="A14" t="s">
        <v>461</v>
      </c>
      <c r="B14" s="164">
        <v>45944.604528587966</v>
      </c>
      <c r="C14" s="164">
        <v>46234.443970081018</v>
      </c>
    </row>
    <row r="15" spans="1:3" x14ac:dyDescent="0.2">
      <c r="A15" t="s">
        <v>1358</v>
      </c>
      <c r="B15" s="164">
        <v>45944.604528587966</v>
      </c>
      <c r="C15" s="164">
        <v>46234.443970081018</v>
      </c>
    </row>
    <row r="16" spans="1:3" x14ac:dyDescent="0.2">
      <c r="A16" t="s">
        <v>1359</v>
      </c>
      <c r="B16" s="164">
        <v>45944.604528587966</v>
      </c>
      <c r="C16" s="164">
        <v>46234.443970081018</v>
      </c>
    </row>
    <row r="17" spans="1:3" x14ac:dyDescent="0.2">
      <c r="A17" t="s">
        <v>1595</v>
      </c>
      <c r="B17" s="164">
        <v>45944.604528587966</v>
      </c>
      <c r="C17" s="164">
        <v>46234.443970081018</v>
      </c>
    </row>
    <row r="18" spans="1:3" x14ac:dyDescent="0.2">
      <c r="A18" t="s">
        <v>463</v>
      </c>
      <c r="B18" s="164">
        <v>45944.604528587966</v>
      </c>
      <c r="C18" s="164">
        <v>46234.443970081018</v>
      </c>
    </row>
    <row r="19" spans="1:3" x14ac:dyDescent="0.2">
      <c r="A19" t="s">
        <v>1519</v>
      </c>
      <c r="B19" s="164">
        <v>45944.604528587966</v>
      </c>
      <c r="C19" s="164">
        <v>46234.443970081018</v>
      </c>
    </row>
    <row r="20" spans="1:3" x14ac:dyDescent="0.2">
      <c r="A20" t="s">
        <v>1520</v>
      </c>
      <c r="B20" s="164">
        <v>45944.604528587966</v>
      </c>
      <c r="C20" s="164">
        <v>46234.443970081018</v>
      </c>
    </row>
    <row r="21" spans="1:3" x14ac:dyDescent="0.2">
      <c r="A21" t="s">
        <v>1521</v>
      </c>
      <c r="B21" s="164">
        <v>45944.604528587966</v>
      </c>
      <c r="C21" s="164">
        <v>46234.443970081018</v>
      </c>
    </row>
    <row r="22" spans="1:3" x14ac:dyDescent="0.2">
      <c r="A22" t="s">
        <v>457</v>
      </c>
      <c r="B22" s="164">
        <v>45944.604528587966</v>
      </c>
      <c r="C22" s="164">
        <v>46234.443970081018</v>
      </c>
    </row>
    <row r="23" spans="1:3" x14ac:dyDescent="0.2">
      <c r="A23" t="s">
        <v>459</v>
      </c>
      <c r="B23" s="164">
        <v>45944.604528587966</v>
      </c>
      <c r="C23" s="164">
        <v>46234.443970081018</v>
      </c>
    </row>
    <row r="24" spans="1:3" x14ac:dyDescent="0.2">
      <c r="A24" t="s">
        <v>440</v>
      </c>
      <c r="B24" s="164">
        <v>45944.604528587966</v>
      </c>
      <c r="C24" s="164">
        <v>46234.443970081018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9CC00-CA0F-4585-B25D-E7886FF82838}">
  <sheetPr codeName="UnProtect">
    <tabColor rgb="FF00B050"/>
    <pageSetUpPr fitToPage="1"/>
  </sheetPr>
  <dimension ref="A1:U72"/>
  <sheetViews>
    <sheetView showGridLines="0" tabSelected="1" topLeftCell="A4" zoomScaleNormal="100" zoomScaleSheetLayoutView="140" workbookViewId="0">
      <selection activeCell="F15" sqref="F15:I15"/>
    </sheetView>
  </sheetViews>
  <sheetFormatPr defaultColWidth="0" defaultRowHeight="33.950000000000003" customHeight="1" zeroHeight="1" x14ac:dyDescent="0.2"/>
  <cols>
    <col min="1" max="1" width="24.5703125" style="3" customWidth="1"/>
    <col min="2" max="2" width="2.42578125" style="3" customWidth="1"/>
    <col min="3" max="3" width="16.5703125" style="3" customWidth="1"/>
    <col min="4" max="4" width="20.5703125" style="3" customWidth="1"/>
    <col min="5" max="5" width="2.85546875" style="3" customWidth="1"/>
    <col min="6" max="6" width="12.42578125" style="3" customWidth="1"/>
    <col min="7" max="7" width="20" style="3" customWidth="1"/>
    <col min="8" max="8" width="8.85546875" style="3" customWidth="1"/>
    <col min="9" max="9" width="27.7109375" style="3" customWidth="1"/>
    <col min="10" max="19" width="5.28515625" style="3" hidden="1" customWidth="1"/>
    <col min="20" max="20" width="11.28515625" style="3" hidden="1" customWidth="1"/>
    <col min="21" max="21" width="8.7109375" style="3" hidden="1" customWidth="1"/>
    <col min="22" max="16384" width="5.28515625" style="3" hidden="1"/>
  </cols>
  <sheetData>
    <row r="1" spans="1:21" ht="15" hidden="1" x14ac:dyDescent="0.2"/>
    <row r="2" spans="1:21" ht="15" hidden="1" x14ac:dyDescent="0.2"/>
    <row r="3" spans="1:21" ht="15" hidden="1" x14ac:dyDescent="0.2"/>
    <row r="4" spans="1:21" ht="6.75" customHeight="1" x14ac:dyDescent="0.25">
      <c r="A4" s="261" t="e" vm="1">
        <f>IF(OR(UPPER(LEFT(F15,6))="SELECT",F15=""),aias_logo,"")</f>
        <v>#VALUE!</v>
      </c>
      <c r="B4" s="261"/>
      <c r="C4" s="261" t="e" vm="2">
        <f>IF(LEFT(F15,3)="ANC",anc_logo,IF(LEFT(F15,3)="FAI", fai_logo, Instructions!C5))</f>
        <v>#VALUE!</v>
      </c>
      <c r="D4" s="261"/>
      <c r="E4" s="7"/>
      <c r="G4" s="13"/>
      <c r="H4" s="13"/>
      <c r="I4" s="13"/>
      <c r="J4" s="13"/>
    </row>
    <row r="5" spans="1:21" ht="15.75" x14ac:dyDescent="0.25">
      <c r="A5" s="261"/>
      <c r="B5" s="261"/>
      <c r="C5" s="261"/>
      <c r="D5" s="261"/>
      <c r="E5" s="7"/>
      <c r="G5" s="13"/>
      <c r="H5" s="13"/>
      <c r="I5" s="13"/>
      <c r="J5" s="13"/>
    </row>
    <row r="6" spans="1:21" ht="18" x14ac:dyDescent="0.25">
      <c r="A6" s="261"/>
      <c r="B6" s="261"/>
      <c r="C6" s="261"/>
      <c r="D6" s="261"/>
      <c r="E6" s="7"/>
      <c r="F6" s="20" t="s">
        <v>454</v>
      </c>
      <c r="G6" s="13"/>
      <c r="H6" s="13"/>
      <c r="I6" s="13"/>
      <c r="J6" s="13"/>
    </row>
    <row r="7" spans="1:21" ht="18" x14ac:dyDescent="0.25">
      <c r="A7" s="261"/>
      <c r="B7" s="261"/>
      <c r="C7" s="261"/>
      <c r="D7" s="261"/>
      <c r="E7" s="7"/>
      <c r="F7" s="20" t="s">
        <v>455</v>
      </c>
      <c r="G7" s="13"/>
      <c r="H7" s="13"/>
      <c r="I7" s="13"/>
      <c r="J7" s="13"/>
    </row>
    <row r="8" spans="1:21" ht="18" x14ac:dyDescent="0.25">
      <c r="A8" s="261"/>
      <c r="B8" s="261"/>
      <c r="C8" s="261"/>
      <c r="D8" s="261"/>
      <c r="E8" s="7"/>
      <c r="F8" s="20" t="s">
        <v>456</v>
      </c>
      <c r="G8" s="13"/>
      <c r="H8" s="13"/>
      <c r="I8" s="13"/>
      <c r="J8" s="13"/>
    </row>
    <row r="9" spans="1:21" ht="18" x14ac:dyDescent="0.25">
      <c r="A9" s="261"/>
      <c r="B9" s="261"/>
      <c r="C9" s="261"/>
      <c r="D9" s="261"/>
      <c r="E9" s="7"/>
      <c r="F9" s="20"/>
      <c r="G9" s="13"/>
      <c r="H9" s="13"/>
      <c r="I9" s="13"/>
      <c r="J9" s="13"/>
    </row>
    <row r="10" spans="1:21" ht="18" x14ac:dyDescent="0.25">
      <c r="A10" s="261"/>
      <c r="B10" s="261"/>
      <c r="C10" s="252" t="s">
        <v>1618</v>
      </c>
      <c r="D10" s="252"/>
      <c r="E10" s="16"/>
      <c r="F10" s="20" t="s">
        <v>444</v>
      </c>
      <c r="G10" s="13"/>
      <c r="H10" s="13"/>
      <c r="I10" s="13"/>
      <c r="J10" s="13"/>
    </row>
    <row r="11" spans="1:21" ht="18" x14ac:dyDescent="0.25">
      <c r="A11" s="261"/>
      <c r="B11" s="261"/>
      <c r="C11" s="252"/>
      <c r="D11" s="252"/>
      <c r="E11" s="16"/>
      <c r="F11" s="20" t="s">
        <v>1754</v>
      </c>
      <c r="G11" s="13"/>
      <c r="H11" s="13"/>
      <c r="I11" s="13"/>
      <c r="J11" s="13"/>
    </row>
    <row r="12" spans="1:21" ht="7.5" customHeight="1" x14ac:dyDescent="0.25">
      <c r="A12" s="261"/>
      <c r="B12" s="261"/>
      <c r="C12" s="252"/>
      <c r="D12" s="252"/>
      <c r="E12" s="16"/>
      <c r="H12" s="10"/>
      <c r="I12" s="5"/>
      <c r="J12" s="10"/>
    </row>
    <row r="13" spans="1:21" ht="3.6" customHeight="1" x14ac:dyDescent="0.25">
      <c r="C13" s="252"/>
      <c r="D13" s="252"/>
      <c r="E13" s="16"/>
      <c r="H13" s="10"/>
      <c r="I13" s="5"/>
      <c r="J13" s="10"/>
    </row>
    <row r="14" spans="1:21" ht="15.75" x14ac:dyDescent="0.25">
      <c r="C14" s="252"/>
      <c r="D14" s="252"/>
      <c r="E14" s="16"/>
      <c r="H14" s="10"/>
      <c r="I14" s="5"/>
      <c r="J14" s="10"/>
    </row>
    <row r="15" spans="1:21" ht="15.75" x14ac:dyDescent="0.25">
      <c r="C15" s="251" t="s">
        <v>1619</v>
      </c>
      <c r="D15" s="251"/>
      <c r="E15" s="11"/>
      <c r="F15" s="263" t="s">
        <v>1615</v>
      </c>
      <c r="G15" s="264"/>
      <c r="H15" s="264"/>
      <c r="I15" s="265"/>
      <c r="J15" s="32"/>
      <c r="T15" s="3" t="s">
        <v>1656</v>
      </c>
      <c r="U15" s="3" t="b">
        <f t="shared" ref="U15" si="0">OR(LEFT(F15,6)="Select",F15="")</f>
        <v>1</v>
      </c>
    </row>
    <row r="16" spans="1:21" ht="15" x14ac:dyDescent="0.2">
      <c r="C16" s="255" t="s">
        <v>1628</v>
      </c>
      <c r="D16" s="255"/>
      <c r="E16" s="18"/>
      <c r="J16" s="32"/>
    </row>
    <row r="17" spans="3:21" ht="15" customHeight="1" thickBot="1" x14ac:dyDescent="0.3">
      <c r="C17" s="251" t="s">
        <v>1620</v>
      </c>
      <c r="D17" s="251"/>
      <c r="E17" s="11"/>
      <c r="F17" s="259" t="s">
        <v>1615</v>
      </c>
      <c r="G17" s="259"/>
      <c r="H17" s="259"/>
      <c r="I17" s="259"/>
      <c r="J17" s="6"/>
      <c r="T17" s="3" t="s">
        <v>1560</v>
      </c>
      <c r="U17" s="3" t="b">
        <f>OR(LEFT(F17,6)="Select",F17="")</f>
        <v>1</v>
      </c>
    </row>
    <row r="18" spans="3:21" ht="15" customHeight="1" thickBot="1" x14ac:dyDescent="0.3">
      <c r="C18" s="8"/>
      <c r="D18" s="23"/>
      <c r="E18" s="8"/>
      <c r="F18" s="254" t="s">
        <v>1627</v>
      </c>
      <c r="G18" s="254"/>
      <c r="H18" s="254"/>
      <c r="I18" s="254"/>
    </row>
    <row r="19" spans="3:21" ht="15" customHeight="1" x14ac:dyDescent="0.25">
      <c r="C19" s="251" t="s">
        <v>1621</v>
      </c>
      <c r="D19" s="251"/>
      <c r="E19" s="11"/>
      <c r="F19" s="259" t="s">
        <v>1615</v>
      </c>
      <c r="G19" s="259"/>
      <c r="H19" s="259"/>
      <c r="I19" s="259"/>
      <c r="J19" s="6"/>
      <c r="T19" s="3" t="s">
        <v>1561</v>
      </c>
      <c r="U19" s="3" t="b">
        <f>OR(LEFT(F19,6)="Select",F19="")</f>
        <v>1</v>
      </c>
    </row>
    <row r="20" spans="3:21" ht="15" customHeight="1" x14ac:dyDescent="0.25">
      <c r="C20" s="13"/>
      <c r="D20" s="8"/>
      <c r="E20" s="8"/>
      <c r="J20" s="6"/>
    </row>
    <row r="21" spans="3:21" ht="15" customHeight="1" x14ac:dyDescent="0.25">
      <c r="C21" s="251" t="s">
        <v>1622</v>
      </c>
      <c r="D21" s="251"/>
      <c r="E21" s="11"/>
      <c r="F21" s="95" t="s">
        <v>1617</v>
      </c>
      <c r="J21" s="6"/>
      <c r="T21" s="3" t="s">
        <v>1562</v>
      </c>
      <c r="U21" s="3" t="b">
        <f t="shared" ref="U21" si="1">OR(LEFT(F21,6)="Select",F21="")</f>
        <v>1</v>
      </c>
    </row>
    <row r="22" spans="3:21" ht="15" customHeight="1" x14ac:dyDescent="0.25">
      <c r="C22" s="1"/>
      <c r="J22" s="6"/>
    </row>
    <row r="23" spans="3:21" ht="15" customHeight="1" x14ac:dyDescent="0.25">
      <c r="C23" s="251" t="s">
        <v>1623</v>
      </c>
      <c r="D23" s="251"/>
      <c r="E23" s="11"/>
      <c r="F23" s="259" t="s">
        <v>1627</v>
      </c>
      <c r="G23" s="259"/>
      <c r="H23" s="259"/>
      <c r="I23" s="259"/>
      <c r="T23" s="3" t="s">
        <v>1563</v>
      </c>
      <c r="U23" s="3" t="b">
        <f>OR(LEFT(F23,5)="Enter",F23="")</f>
        <v>1</v>
      </c>
    </row>
    <row r="24" spans="3:21" ht="15" customHeight="1" x14ac:dyDescent="0.2"/>
    <row r="25" spans="3:21" ht="15" customHeight="1" x14ac:dyDescent="0.25">
      <c r="C25" s="251" t="s">
        <v>1624</v>
      </c>
      <c r="D25" s="251"/>
      <c r="E25" s="11"/>
      <c r="F25" s="260" t="s">
        <v>1627</v>
      </c>
      <c r="G25" s="260"/>
      <c r="H25" s="260"/>
      <c r="I25" s="260"/>
      <c r="T25" s="3" t="s">
        <v>1659</v>
      </c>
      <c r="U25" s="3" t="b">
        <f t="shared" ref="U25" si="2">OR(LEFT(F25,5)="Enter",F25="")</f>
        <v>1</v>
      </c>
    </row>
    <row r="26" spans="3:21" ht="15" customHeight="1" x14ac:dyDescent="0.2">
      <c r="C26" s="255" t="s">
        <v>445</v>
      </c>
      <c r="D26" s="255"/>
      <c r="E26" s="255"/>
      <c r="F26" s="255"/>
      <c r="G26" s="255"/>
      <c r="H26" s="255"/>
      <c r="I26" s="255"/>
    </row>
    <row r="27" spans="3:21" ht="15" customHeight="1" x14ac:dyDescent="0.2"/>
    <row r="28" spans="3:21" ht="15" customHeight="1" x14ac:dyDescent="0.25">
      <c r="C28" s="251" t="s">
        <v>1625</v>
      </c>
      <c r="D28" s="251"/>
      <c r="E28" s="11"/>
      <c r="F28" s="259" t="s">
        <v>1627</v>
      </c>
      <c r="G28" s="259"/>
      <c r="H28" s="259"/>
      <c r="I28" s="259"/>
      <c r="T28" s="3" t="s">
        <v>1657</v>
      </c>
      <c r="U28" s="3" t="b">
        <f t="shared" ref="U28" si="3">OR(LEFT(F28,5)="Enter",F28="")</f>
        <v>1</v>
      </c>
    </row>
    <row r="29" spans="3:21" ht="12" customHeight="1" x14ac:dyDescent="0.2">
      <c r="C29" s="258"/>
      <c r="D29" s="258"/>
      <c r="E29" s="12"/>
    </row>
    <row r="30" spans="3:21" ht="12" customHeight="1" x14ac:dyDescent="0.2"/>
    <row r="31" spans="3:21" ht="15" customHeight="1" x14ac:dyDescent="0.25">
      <c r="C31" s="251" t="s">
        <v>1626</v>
      </c>
      <c r="D31" s="251"/>
      <c r="E31" s="11"/>
      <c r="F31" s="95" t="s">
        <v>1617</v>
      </c>
      <c r="G31" s="257" t="s">
        <v>448</v>
      </c>
      <c r="H31" s="257"/>
      <c r="T31" s="3" t="s">
        <v>1660</v>
      </c>
      <c r="U31" s="3" t="b">
        <f t="shared" ref="U31" si="4">OR(LEFT(F31,6)="Select",F31="")</f>
        <v>1</v>
      </c>
    </row>
    <row r="32" spans="3:21" ht="12" customHeight="1" x14ac:dyDescent="0.2">
      <c r="C32" s="256" t="s">
        <v>446</v>
      </c>
      <c r="D32" s="256"/>
      <c r="E32" s="256"/>
      <c r="F32" s="256"/>
      <c r="G32" s="256"/>
      <c r="H32" s="256"/>
      <c r="I32" s="256"/>
    </row>
    <row r="33" spans="3:21" ht="15" x14ac:dyDescent="0.2"/>
    <row r="34" spans="3:21" ht="15.75" x14ac:dyDescent="0.25">
      <c r="C34" s="17"/>
      <c r="D34" s="17"/>
      <c r="E34" s="17"/>
      <c r="G34" s="2"/>
    </row>
    <row r="35" spans="3:21" ht="16.5" customHeight="1" x14ac:dyDescent="0.25">
      <c r="C35" s="251" t="s">
        <v>471</v>
      </c>
      <c r="D35" s="251"/>
      <c r="E35" s="11"/>
      <c r="F35" s="253" t="str">
        <f>IF(U35, " ***  Need to Complete Form Questions #1 to #8  ***",IF(U38,"***Check Calculations on Activity Entry***",'Activity Entry'!K137))</f>
        <v xml:space="preserve"> ***  Need to Complete Form Questions #1 to #8  ***</v>
      </c>
      <c r="G35" s="253"/>
      <c r="H35" s="253"/>
      <c r="I35" s="253"/>
      <c r="T35" s="3" t="s">
        <v>1564</v>
      </c>
      <c r="U35" s="3" t="b">
        <f>OR(U15:U32)</f>
        <v>1</v>
      </c>
    </row>
    <row r="36" spans="3:21" ht="17.25" customHeight="1" x14ac:dyDescent="0.2">
      <c r="C36" s="256" t="s">
        <v>516</v>
      </c>
      <c r="D36" s="256"/>
      <c r="E36" s="256"/>
      <c r="F36" s="256"/>
      <c r="G36" s="256"/>
      <c r="H36" s="256"/>
      <c r="I36" s="256"/>
    </row>
    <row r="37" spans="3:21" ht="15" x14ac:dyDescent="0.2"/>
    <row r="38" spans="3:21" ht="15.75" x14ac:dyDescent="0.25">
      <c r="C38" s="251" t="str">
        <f>"Due Date:"</f>
        <v>Due Date:</v>
      </c>
      <c r="D38" s="251"/>
      <c r="F38" s="220" t="str">
        <f>IF(UPPER(LEFT(F15,6))="SELECT","",IFERROR(TEXT(_xlfn.XLOOKUP('Airline Info'!$F$19,MonthLU[Month Name],MonthLU[Due Date],"Select 'Month Activity Occurred'",0),"mmmm dd, yyyy"),""))</f>
        <v/>
      </c>
      <c r="T38" s="3" t="s">
        <v>1661</v>
      </c>
      <c r="U38" s="3" t="b">
        <f>ISERROR('Activity Entry'!K137)</f>
        <v>0</v>
      </c>
    </row>
    <row r="39" spans="3:21" ht="15" x14ac:dyDescent="0.2">
      <c r="D39" s="23"/>
    </row>
    <row r="40" spans="3:21" ht="15.75" x14ac:dyDescent="0.25">
      <c r="C40" s="251" t="str">
        <f>"Email Excel file to:"</f>
        <v>Email Excel file to:</v>
      </c>
      <c r="D40" s="251"/>
      <c r="F40" s="220" t="str">
        <f>IF(UPPER(LEFT(F15,6))="SELECT","",_xlfn.XLOOKUP(F15,Campus[Label],Campus[Email],"Select 'Airport'",0))</f>
        <v/>
      </c>
    </row>
    <row r="41" spans="3:21" ht="15" x14ac:dyDescent="0.2"/>
    <row r="42" spans="3:21" ht="15.75" x14ac:dyDescent="0.2">
      <c r="C42" s="249" t="s">
        <v>449</v>
      </c>
      <c r="D42" s="249"/>
      <c r="F42" s="250" t="str">
        <f>IFERROR("Please email this report as an attachment to the email address above.  Fax and PDF versions will not be accepted.  This report and payment are due in the Airport Accounting Office by "&amp;IF(F38&lt;&gt;"",TEXT(_xlfn.XLOOKUP('Airline Info'!$F$19,MonthLU[Month Name],MonthLU[Due Date],"",0),"mmmm dd")&amp;".","[pending 'Month Activity Occurred' selection].") &amp; "  Late fees will be incurred for each day late based on email receipt.","***ENTER COMPANY INFO [ABOVE] FOR ADDITIONAL INSTRUCTIONS***")</f>
        <v>Please email this report as an attachment to the email address above.  Fax and PDF versions will not be accepted.  This report and payment are due in the Airport Accounting Office by [pending 'Month Activity Occurred' selection].  Late fees will be incurred for each day late based on email receipt.</v>
      </c>
      <c r="G42" s="250"/>
      <c r="H42" s="250"/>
      <c r="I42" s="250"/>
    </row>
    <row r="43" spans="3:21" ht="15.6" customHeight="1" x14ac:dyDescent="0.25">
      <c r="E43" s="11"/>
      <c r="F43" s="250"/>
      <c r="G43" s="250"/>
      <c r="H43" s="250"/>
      <c r="I43" s="250"/>
    </row>
    <row r="44" spans="3:21" ht="63" customHeight="1" x14ac:dyDescent="0.25">
      <c r="D44" s="14"/>
      <c r="E44" s="14"/>
      <c r="F44" s="250"/>
      <c r="G44" s="250"/>
      <c r="H44" s="250"/>
      <c r="I44" s="250"/>
      <c r="J44" s="15"/>
      <c r="L44" s="166"/>
    </row>
    <row r="45" spans="3:21" ht="12.75" hidden="1" customHeight="1" x14ac:dyDescent="0.25">
      <c r="D45" s="14"/>
      <c r="E45" s="14"/>
      <c r="F45" s="8"/>
      <c r="G45" s="8"/>
      <c r="H45" s="8"/>
      <c r="I45" s="8"/>
      <c r="J45" s="15"/>
    </row>
    <row r="46" spans="3:21" ht="15" hidden="1" x14ac:dyDescent="0.2">
      <c r="D46" s="21"/>
      <c r="E46" s="21"/>
      <c r="F46" s="266"/>
      <c r="G46" s="266"/>
      <c r="H46" s="266"/>
      <c r="I46" s="266"/>
      <c r="J46" s="21"/>
    </row>
    <row r="47" spans="3:21" ht="15" hidden="1" x14ac:dyDescent="0.2">
      <c r="F47" s="266"/>
      <c r="G47" s="266"/>
      <c r="H47" s="266"/>
      <c r="I47" s="266"/>
    </row>
    <row r="48" spans="3:21" ht="15" hidden="1" x14ac:dyDescent="0.2">
      <c r="F48" s="22"/>
      <c r="G48" s="8"/>
      <c r="H48" s="8"/>
      <c r="I48" s="8"/>
    </row>
    <row r="49" spans="3:9" ht="15.75" x14ac:dyDescent="0.25">
      <c r="C49" s="251" t="s">
        <v>1760</v>
      </c>
      <c r="D49" s="251"/>
      <c r="F49" s="220"/>
    </row>
    <row r="50" spans="3:9" ht="15" x14ac:dyDescent="0.2">
      <c r="F50" s="221"/>
    </row>
    <row r="51" spans="3:9" s="239" customFormat="1" ht="15" x14ac:dyDescent="0.2">
      <c r="C51" s="239" t="str">
        <f>"For questions or assistance, please email "&amp;IF(UPPER(LEFT(F15,6))="SELECT","",_xlfn.XLOOKUP(F15,Campus[Label],Campus[Email],"Select 'Airport'",0))</f>
        <v xml:space="preserve">For questions or assistance, please email </v>
      </c>
    </row>
    <row r="52" spans="3:9" ht="15" x14ac:dyDescent="0.2"/>
    <row r="53" spans="3:9" ht="15" hidden="1" x14ac:dyDescent="0.2"/>
    <row r="54" spans="3:9" ht="15" hidden="1" x14ac:dyDescent="0.2"/>
    <row r="55" spans="3:9" ht="18" hidden="1" x14ac:dyDescent="0.2">
      <c r="C55" s="25"/>
      <c r="D55" s="262" t="s">
        <v>515</v>
      </c>
      <c r="E55" s="262"/>
      <c r="F55" s="262"/>
      <c r="G55" s="262"/>
      <c r="H55" s="262"/>
      <c r="I55" s="262"/>
    </row>
    <row r="56" spans="3:9" ht="15" hidden="1" x14ac:dyDescent="0.2">
      <c r="C56" s="9"/>
      <c r="D56" s="9"/>
      <c r="E56" s="9"/>
      <c r="F56" s="9"/>
      <c r="G56" s="9"/>
      <c r="H56" s="9"/>
      <c r="I56" s="9"/>
    </row>
    <row r="57" spans="3:9" ht="15.75" hidden="1" x14ac:dyDescent="0.25">
      <c r="C57" s="9" t="s">
        <v>492</v>
      </c>
      <c r="D57" s="19" t="str" cm="1">
        <f t="array" ref="D57:G57">LEFT('Airline Info'!F15:I15,3)</f>
        <v>Sel</v>
      </c>
      <c r="E57" s="9" t="str">
        <v/>
      </c>
      <c r="F57" s="9" t="str">
        <v/>
      </c>
      <c r="G57" s="9" t="str">
        <v/>
      </c>
      <c r="H57" s="9"/>
      <c r="I57" s="9"/>
    </row>
    <row r="58" spans="3:9" ht="15" hidden="1" x14ac:dyDescent="0.2">
      <c r="C58" s="9"/>
      <c r="D58" s="9"/>
      <c r="E58" s="9"/>
      <c r="F58" s="9"/>
      <c r="G58" s="9"/>
      <c r="H58" s="9"/>
      <c r="I58" s="9"/>
    </row>
    <row r="59" spans="3:9" ht="15" hidden="1" x14ac:dyDescent="0.2">
      <c r="C59" s="9"/>
      <c r="D59" s="9"/>
      <c r="E59" s="9"/>
      <c r="F59" s="9"/>
      <c r="G59" s="9"/>
      <c r="H59" s="9"/>
      <c r="I59" s="9"/>
    </row>
    <row r="60" spans="3:9" ht="15" hidden="1" x14ac:dyDescent="0.2">
      <c r="C60" s="9" t="s">
        <v>1294</v>
      </c>
      <c r="D60" s="35">
        <f>_xlfn.XLOOKUP('Airline Info'!$F$19,MonthLU[Month Name],MonthLU[FY],"",0)</f>
        <v>0</v>
      </c>
      <c r="E60" s="9"/>
      <c r="F60" s="9"/>
      <c r="G60" s="9"/>
      <c r="H60" s="9"/>
      <c r="I60" s="9"/>
    </row>
    <row r="61" spans="3:9" ht="15" hidden="1" x14ac:dyDescent="0.2">
      <c r="C61" s="9"/>
      <c r="D61" s="9"/>
      <c r="E61" s="9"/>
      <c r="F61" s="9"/>
      <c r="G61" s="9"/>
      <c r="H61" s="9"/>
      <c r="I61" s="9"/>
    </row>
    <row r="62" spans="3:9" ht="38.25" hidden="1" x14ac:dyDescent="0.2">
      <c r="C62" s="9" t="s">
        <v>491</v>
      </c>
      <c r="D62" s="9" t="str">
        <f>IF('Airline Info'!F21="Yes","Signatory","Non-Signatory")</f>
        <v>Non-Signatory</v>
      </c>
      <c r="E62" s="9"/>
      <c r="F62" s="9"/>
      <c r="G62" s="9"/>
      <c r="H62" s="9"/>
      <c r="I62" s="9"/>
    </row>
    <row r="63" spans="3:9" ht="15" hidden="1" x14ac:dyDescent="0.2">
      <c r="C63" s="9"/>
      <c r="D63" s="9"/>
      <c r="E63" s="9"/>
      <c r="F63" s="9"/>
      <c r="G63" s="9"/>
      <c r="H63" s="9"/>
      <c r="I63" s="9"/>
    </row>
    <row r="64" spans="3:9" ht="25.5" hidden="1" x14ac:dyDescent="0.2">
      <c r="C64" s="9" t="s">
        <v>489</v>
      </c>
      <c r="D64" s="9">
        <v>6000</v>
      </c>
      <c r="E64" s="9"/>
      <c r="F64" s="9"/>
      <c r="G64" s="9"/>
      <c r="H64" s="9"/>
      <c r="I64" s="9"/>
    </row>
    <row r="65" spans="3:9" ht="15" hidden="1" x14ac:dyDescent="0.2">
      <c r="C65" s="9"/>
      <c r="D65" s="9"/>
      <c r="E65" s="9"/>
      <c r="F65" s="9"/>
      <c r="G65" s="9"/>
      <c r="H65" s="9"/>
      <c r="I65" s="9"/>
    </row>
    <row r="66" spans="3:9" ht="15" hidden="1" x14ac:dyDescent="0.2">
      <c r="C66" s="9"/>
      <c r="D66" s="9"/>
      <c r="E66" s="9"/>
      <c r="F66" s="9"/>
      <c r="G66" s="9"/>
      <c r="H66" s="9"/>
      <c r="I66" s="9"/>
    </row>
    <row r="67" spans="3:9" ht="15" hidden="1" x14ac:dyDescent="0.2">
      <c r="C67" s="9" t="s">
        <v>1301</v>
      </c>
      <c r="D67" t="e">
        <f>TRIM(LEFT('Activity Entry'!$D$8, FIND(":", 'Activity Entry'!$D$8) - 1))</f>
        <v>#VALUE!</v>
      </c>
      <c r="E67" s="9"/>
      <c r="F67" s="9"/>
      <c r="G67" s="9"/>
      <c r="H67" s="9"/>
      <c r="I67" s="9"/>
    </row>
    <row r="68" spans="3:9" ht="15" hidden="1" x14ac:dyDescent="0.2">
      <c r="C68" s="9"/>
      <c r="D68" s="9"/>
      <c r="E68" s="9"/>
      <c r="F68" s="9"/>
      <c r="G68" s="9"/>
      <c r="H68" s="9"/>
      <c r="I68" s="9"/>
    </row>
    <row r="69" spans="3:9" ht="15" hidden="1" x14ac:dyDescent="0.2">
      <c r="C69" s="9" t="s">
        <v>1302</v>
      </c>
      <c r="D69" t="e">
        <f>TRIM(MID('Activity Entry'!$D$8, FIND(":", 'Activity Entry'!$D$8) + 1, LEN('Activity Entry'!$D$8)))</f>
        <v>#VALUE!</v>
      </c>
      <c r="E69" s="9"/>
      <c r="F69" s="9"/>
      <c r="G69" s="9"/>
      <c r="H69" s="9"/>
      <c r="I69" s="9"/>
    </row>
    <row r="70" spans="3:9" ht="15" hidden="1" x14ac:dyDescent="0.2">
      <c r="C70" s="9"/>
      <c r="D70" s="9"/>
      <c r="E70" s="9"/>
      <c r="F70" s="9"/>
      <c r="G70" s="9"/>
      <c r="H70" s="9"/>
      <c r="I70" s="9"/>
    </row>
    <row r="71" spans="3:9" ht="15" hidden="1" x14ac:dyDescent="0.2">
      <c r="C71" s="9" t="s">
        <v>1303</v>
      </c>
      <c r="D71" s="165">
        <f>_xlfn.XLOOKUP('Airline Info'!$F$19,MonthLU[Month Name],MonthLU[Month Date],"",0)</f>
        <v>0</v>
      </c>
      <c r="E71" s="9"/>
      <c r="F71" s="9"/>
      <c r="G71" s="9"/>
      <c r="H71" s="9"/>
      <c r="I71" s="9"/>
    </row>
    <row r="72" spans="3:9" ht="15" hidden="1" x14ac:dyDescent="0.2"/>
  </sheetData>
  <sheetProtection algorithmName="SHA-512" hashValue="N4ZXYRULBaheHSF+4ly7Uradrc5K8SNl4EeZNpCUSdGtx3mhT9hEF9pJCkEqOhfXPU1GrA2gRmICtg6bsJ0aNg==" saltValue="rqSIHFdWcvzXSDcTGJpuJQ==" spinCount="100000" sheet="1" selectLockedCells="1"/>
  <mergeCells count="33">
    <mergeCell ref="C4:D9"/>
    <mergeCell ref="A4:B12"/>
    <mergeCell ref="D55:I55"/>
    <mergeCell ref="F15:I15"/>
    <mergeCell ref="C15:D15"/>
    <mergeCell ref="C17:D17"/>
    <mergeCell ref="C16:D16"/>
    <mergeCell ref="C23:D23"/>
    <mergeCell ref="C21:D21"/>
    <mergeCell ref="C36:I36"/>
    <mergeCell ref="C28:D28"/>
    <mergeCell ref="F28:I28"/>
    <mergeCell ref="F17:I17"/>
    <mergeCell ref="F19:I19"/>
    <mergeCell ref="C19:D19"/>
    <mergeCell ref="F46:I47"/>
    <mergeCell ref="C10:D14"/>
    <mergeCell ref="F35:I35"/>
    <mergeCell ref="F18:I18"/>
    <mergeCell ref="C26:I26"/>
    <mergeCell ref="C32:I32"/>
    <mergeCell ref="C35:D35"/>
    <mergeCell ref="G31:H31"/>
    <mergeCell ref="C29:D29"/>
    <mergeCell ref="C31:D31"/>
    <mergeCell ref="F23:I23"/>
    <mergeCell ref="C25:D25"/>
    <mergeCell ref="F25:I25"/>
    <mergeCell ref="C42:D42"/>
    <mergeCell ref="F42:I44"/>
    <mergeCell ref="C38:D38"/>
    <mergeCell ref="C40:D40"/>
    <mergeCell ref="C49:D49"/>
  </mergeCells>
  <phoneticPr fontId="5" type="noConversion"/>
  <conditionalFormatting sqref="F17">
    <cfRule type="expression" dxfId="48" priority="11">
      <formula>UPPER(LEFT(F17,6))="SELECT"</formula>
    </cfRule>
  </conditionalFormatting>
  <conditionalFormatting sqref="F18">
    <cfRule type="expression" dxfId="47" priority="13">
      <formula>$F$17&lt;&gt;"OTHER"</formula>
    </cfRule>
    <cfRule type="expression" dxfId="46" priority="14">
      <formula>AND($F$17="OTHER",$F$18="Enter")</formula>
    </cfRule>
  </conditionalFormatting>
  <conditionalFormatting sqref="F19">
    <cfRule type="expression" dxfId="45" priority="8">
      <formula>UPPER(LEFT(F19,6))="SELECT"</formula>
    </cfRule>
  </conditionalFormatting>
  <conditionalFormatting sqref="F21">
    <cfRule type="expression" dxfId="44" priority="7">
      <formula>UPPER(LEFT(F21,6))="SELECT"</formula>
    </cfRule>
  </conditionalFormatting>
  <conditionalFormatting sqref="F31">
    <cfRule type="expression" dxfId="43" priority="1">
      <formula>UPPER(LEFT(F31,6))="SELECT"</formula>
    </cfRule>
  </conditionalFormatting>
  <conditionalFormatting sqref="F35">
    <cfRule type="expression" dxfId="42" priority="139">
      <formula>U35</formula>
    </cfRule>
  </conditionalFormatting>
  <conditionalFormatting sqref="F15:I15">
    <cfRule type="expression" dxfId="41" priority="12">
      <formula>OR(UPPER(LEFT(F15,6))="Select",F15="")</formula>
    </cfRule>
  </conditionalFormatting>
  <conditionalFormatting sqref="F23:I23">
    <cfRule type="expression" dxfId="40" priority="6">
      <formula>UPPER(LEFT(F23,5))="ENTER"</formula>
    </cfRule>
  </conditionalFormatting>
  <conditionalFormatting sqref="F25:I25">
    <cfRule type="expression" dxfId="39" priority="5">
      <formula>UPPER(LEFT(F25,5))="ENTER"</formula>
    </cfRule>
  </conditionalFormatting>
  <conditionalFormatting sqref="F28:I28">
    <cfRule type="expression" dxfId="38" priority="4">
      <formula>UPPER(LEFT(F28,5))="ENTER"</formula>
    </cfRule>
  </conditionalFormatting>
  <dataValidations xWindow="539" yWindow="691" count="5">
    <dataValidation type="list" allowBlank="1" showErrorMessage="1" promptTitle="Certification" prompt="Do you certify that information entered/submitted is true and correct to the best of your knowledge?_x000a_" sqref="F31" xr:uid="{5FD17501-37DD-4E2F-949C-60E1C7892DE4}">
      <formula1>"Select,Yes"</formula1>
    </dataValidation>
    <dataValidation type="list" allowBlank="1" showInputMessage="1" showErrorMessage="1" prompt="Are you a Signatory airline?" sqref="F21" xr:uid="{0C1D1BCE-762C-4D9E-8497-AB3A20225603}">
      <formula1>"Select,Yes,No"</formula1>
    </dataValidation>
    <dataValidation type="list" allowBlank="1" showInputMessage="1" showErrorMessage="1" sqref="F17:I17" xr:uid="{376DE8FB-65B6-429B-9604-70AA68CAA32E}">
      <formula1>INDIRECT("Company_2[Row Labels]")</formula1>
    </dataValidation>
    <dataValidation type="list" allowBlank="1" showErrorMessage="1" sqref="F15:I15" xr:uid="{B94B89F1-1105-4E91-93BE-95831B81266C}">
      <formula1>INDIRECT("Campus[Label]")</formula1>
    </dataValidation>
    <dataValidation allowBlank="1" showInputMessage="1" showErrorMessage="1" promptTitle="Help" prompt="If Company Name and Number is not known, please contact AIAS." sqref="F18:I18" xr:uid="{3351FA05-D0C6-48AC-A3CA-AEA3DF090D55}"/>
  </dataValidations>
  <pageMargins left="0.5" right="0.5" top="0.5" bottom="0.5" header="0.5" footer="0.5"/>
  <pageSetup scale="50" fitToHeight="0" orientation="portrait" r:id="rId1"/>
  <headerFooter alignWithMargins="0"/>
  <extLst>
    <ext xmlns:x14="http://schemas.microsoft.com/office/spreadsheetml/2009/9/main" uri="{CCE6A557-97BC-4b89-ADB6-D9C93CAAB3DF}">
      <x14:dataValidations xmlns:xm="http://schemas.microsoft.com/office/excel/2006/main" xWindow="539" yWindow="691" count="1">
        <x14:dataValidation type="list" allowBlank="1" showInputMessage="1" showErrorMessage="1" xr:uid="{EE90276C-F1D9-4F25-92AC-801CBE812A05}">
          <x14:formula1>
            <xm:f>Calendar!$B$2:$B$26</xm:f>
          </x14:formula1>
          <xm:sqref>F19:I19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3F8D3-95FC-47BB-984C-E5DA90E742BC}">
  <sheetPr codeName="Sheet2">
    <tabColor rgb="FF00B050"/>
    <pageSetUpPr fitToPage="1"/>
  </sheetPr>
  <dimension ref="A1:XFC143"/>
  <sheetViews>
    <sheetView zoomScale="90" zoomScaleNormal="90" workbookViewId="0">
      <selection activeCell="B13" sqref="B13"/>
    </sheetView>
  </sheetViews>
  <sheetFormatPr defaultColWidth="0" defaultRowHeight="12.75" zeroHeight="1" x14ac:dyDescent="0.2"/>
  <cols>
    <col min="1" max="1" width="4.5703125" style="44" customWidth="1"/>
    <col min="2" max="2" width="19.42578125" style="44" customWidth="1"/>
    <col min="3" max="3" width="16.5703125" style="44" customWidth="1"/>
    <col min="4" max="4" width="21.85546875" style="44" customWidth="1"/>
    <col min="5" max="7" width="16.42578125" style="44" customWidth="1"/>
    <col min="8" max="8" width="14.85546875" style="44" customWidth="1"/>
    <col min="9" max="11" width="17.42578125" style="44" customWidth="1"/>
    <col min="12" max="12" width="12" style="204" hidden="1" customWidth="1"/>
    <col min="13" max="16383" width="9.140625" style="44" hidden="1"/>
    <col min="16384" max="16384" width="18.140625" style="44" hidden="1"/>
  </cols>
  <sheetData>
    <row r="1" spans="1:12" ht="20.25" x14ac:dyDescent="0.3">
      <c r="A1" s="280" t="s">
        <v>454</v>
      </c>
      <c r="B1" s="280"/>
      <c r="C1" s="280"/>
      <c r="D1" s="280"/>
      <c r="E1" s="280"/>
      <c r="F1" s="280"/>
      <c r="G1" s="280"/>
      <c r="H1" s="280"/>
      <c r="I1" s="280"/>
      <c r="J1" s="280"/>
      <c r="K1" s="281"/>
      <c r="L1" s="200"/>
    </row>
    <row r="2" spans="1:12" ht="43.5" customHeight="1" x14ac:dyDescent="0.35">
      <c r="A2" s="278" t="str">
        <f>"Certified Activity Report Email Form"&amp;CHAR(10)&amp;'Airline Info'!C49</f>
        <v>Certified Activity Report Email Form
Version: 07/30/2026</v>
      </c>
      <c r="B2" s="278"/>
      <c r="C2" s="278"/>
      <c r="D2" s="278"/>
      <c r="E2" s="278"/>
      <c r="F2" s="278"/>
      <c r="G2" s="278"/>
      <c r="H2" s="278"/>
      <c r="I2" s="278"/>
      <c r="J2" s="278"/>
      <c r="K2" s="279"/>
      <c r="L2" s="200"/>
    </row>
    <row r="3" spans="1:12" ht="15" x14ac:dyDescent="0.2">
      <c r="A3" s="89"/>
      <c r="B3" s="96"/>
      <c r="C3" s="96"/>
      <c r="D3" s="282"/>
      <c r="E3" s="283"/>
      <c r="F3" s="283"/>
      <c r="G3" s="283"/>
      <c r="H3" s="97"/>
      <c r="I3" s="98"/>
      <c r="J3" s="99"/>
      <c r="K3" s="196"/>
      <c r="L3" s="200"/>
    </row>
    <row r="4" spans="1:12" ht="15.75" x14ac:dyDescent="0.25">
      <c r="A4" s="37"/>
      <c r="B4" s="100" t="s">
        <v>442</v>
      </c>
      <c r="C4" s="11"/>
      <c r="D4" s="275" t="str">
        <f>IF(UPPER(LEFT('Airline Info'!F19,6))="SELECT","Select Month on 'Airline Info' Tab",'Airline Info'!F19)</f>
        <v>Select Month on 'Airline Info' Tab</v>
      </c>
      <c r="E4" s="275"/>
      <c r="F4" s="275"/>
      <c r="G4" s="275"/>
      <c r="H4" s="101"/>
      <c r="I4" s="102"/>
      <c r="J4" s="103"/>
      <c r="K4" s="3"/>
      <c r="L4" s="200"/>
    </row>
    <row r="5" spans="1:12" ht="15" x14ac:dyDescent="0.2">
      <c r="A5" s="37"/>
      <c r="B5" s="96"/>
      <c r="C5" s="96"/>
      <c r="D5" s="96"/>
      <c r="E5" s="96"/>
      <c r="F5" s="96"/>
      <c r="G5" s="96"/>
      <c r="H5" s="96"/>
      <c r="I5" s="102"/>
      <c r="J5" s="103"/>
      <c r="K5" s="103"/>
      <c r="L5" s="200"/>
    </row>
    <row r="6" spans="1:12" ht="15.75" x14ac:dyDescent="0.25">
      <c r="A6" s="37"/>
      <c r="B6" s="104" t="s">
        <v>4</v>
      </c>
      <c r="C6" s="105"/>
      <c r="D6" s="275" t="str">
        <f>IF(UPPER(LEFT('Airline Info'!F15,6))="SELECT","Select Airport on 'Airline Info' Tab",'Airline Info'!F15)</f>
        <v>Select Airport on 'Airline Info' Tab</v>
      </c>
      <c r="E6" s="275"/>
      <c r="F6" s="275"/>
      <c r="G6" s="275"/>
      <c r="H6" s="101"/>
      <c r="I6" s="101"/>
      <c r="J6" s="103"/>
      <c r="K6" s="103"/>
      <c r="L6" s="200"/>
    </row>
    <row r="7" spans="1:12" ht="15" x14ac:dyDescent="0.2">
      <c r="A7" s="37"/>
      <c r="B7" s="37"/>
      <c r="C7" s="37"/>
      <c r="D7" s="37"/>
      <c r="E7" s="37"/>
      <c r="F7" s="37"/>
      <c r="G7" s="37"/>
      <c r="H7" s="37"/>
      <c r="I7" s="101"/>
      <c r="J7" s="103"/>
      <c r="K7" s="103"/>
      <c r="L7" s="200"/>
    </row>
    <row r="8" spans="1:12" ht="15.75" x14ac:dyDescent="0.25">
      <c r="A8" s="37"/>
      <c r="B8" s="100" t="s">
        <v>447</v>
      </c>
      <c r="C8" s="11"/>
      <c r="D8" s="275" t="str">
        <f>IF(UPPER(LEFT('Airline Info'!F17,6))="SELECT","",IF('Airline Info'!F17="OTHER",'Airline Info'!F17&amp;" - "&amp;'Airline Info'!F18,'Airline Info'!F17))</f>
        <v/>
      </c>
      <c r="E8" s="275"/>
      <c r="F8" s="275"/>
      <c r="G8" s="275"/>
      <c r="H8" s="101"/>
      <c r="I8" s="101"/>
      <c r="J8" s="103"/>
      <c r="K8" s="103"/>
      <c r="L8" s="200"/>
    </row>
    <row r="9" spans="1:12" ht="15" x14ac:dyDescent="0.2">
      <c r="A9" s="37"/>
      <c r="B9" s="37"/>
      <c r="C9" s="37"/>
      <c r="H9" s="37"/>
      <c r="I9" s="37"/>
      <c r="J9" s="103"/>
      <c r="K9" s="103"/>
      <c r="L9" s="200"/>
    </row>
    <row r="10" spans="1:12" ht="20.25" x14ac:dyDescent="0.3">
      <c r="A10" s="54"/>
      <c r="B10" s="55" t="s">
        <v>1559</v>
      </c>
      <c r="C10" s="56"/>
      <c r="D10" s="57"/>
      <c r="E10" s="58"/>
      <c r="F10" s="59"/>
      <c r="G10" s="59"/>
      <c r="H10" s="101"/>
      <c r="I10" s="101"/>
      <c r="J10" s="101"/>
      <c r="K10" s="101"/>
      <c r="L10" s="201"/>
    </row>
    <row r="11" spans="1:12" x14ac:dyDescent="0.2">
      <c r="A11" s="43"/>
      <c r="B11" s="90"/>
      <c r="C11" s="90"/>
      <c r="D11" s="90"/>
      <c r="E11" s="205" t="s">
        <v>1330</v>
      </c>
      <c r="F11" s="206"/>
      <c r="G11" s="206"/>
      <c r="H11" s="207" t="s">
        <v>1331</v>
      </c>
      <c r="I11" s="205" t="s">
        <v>1332</v>
      </c>
      <c r="J11" s="205" t="s">
        <v>1333</v>
      </c>
      <c r="K11" s="90"/>
      <c r="L11" s="198"/>
    </row>
    <row r="12" spans="1:12" ht="52.5" customHeight="1" x14ac:dyDescent="0.25">
      <c r="A12" s="43"/>
      <c r="B12" s="107" t="s">
        <v>1653</v>
      </c>
      <c r="C12" s="219" t="s">
        <v>1636</v>
      </c>
      <c r="D12" s="107" t="s">
        <v>1650</v>
      </c>
      <c r="E12" s="107" t="s">
        <v>1651</v>
      </c>
      <c r="F12" s="286" t="s">
        <v>1652</v>
      </c>
      <c r="G12" s="286"/>
      <c r="H12" s="106" t="s">
        <v>1329</v>
      </c>
      <c r="I12" s="106" t="s">
        <v>1328</v>
      </c>
      <c r="J12" s="106" t="s">
        <v>495</v>
      </c>
      <c r="K12" s="107" t="s">
        <v>2</v>
      </c>
      <c r="L12" s="200"/>
    </row>
    <row r="13" spans="1:12" ht="15" x14ac:dyDescent="0.2">
      <c r="A13" s="108">
        <v>1</v>
      </c>
      <c r="B13" s="33"/>
      <c r="C13" s="33"/>
      <c r="D13" s="33"/>
      <c r="E13" s="33"/>
      <c r="F13" s="284"/>
      <c r="G13" s="285"/>
      <c r="H13" s="216">
        <f>IF(F13="",0,_xlfn.XLOOKUP(F13,CMGTW[Name],CMGTW[CMGTW],"",0))</f>
        <v>0</v>
      </c>
      <c r="I13" s="29" t="str">
        <f>IF(H13=0,"",IF(H13+0&lt;CMGTW_No_Fee_lbs,"*no fee",SUMIFS(Fee_Schedule[Rate],Fee_Schedule[Name],$L13,Fee_Schedule[Signatory or Non-Signatory],IF(H13&lt;=12500,"Signatory",Selected_Signatory_or_NonSignatory),Fee_Schedule[Campus],Selected_Campus,Fee_Schedule[Report Date],Report_Date)))</f>
        <v/>
      </c>
      <c r="J13" s="28">
        <f t="shared" ref="J13" si="0">IF(OR(E13="",I13="*no fee"),0,E13*H13/1000*I13)</f>
        <v>0</v>
      </c>
      <c r="K13" s="101"/>
      <c r="L13" s="200" t="s">
        <v>482</v>
      </c>
    </row>
    <row r="14" spans="1:12" ht="15" x14ac:dyDescent="0.2">
      <c r="A14" s="108">
        <v>2</v>
      </c>
      <c r="B14" s="33"/>
      <c r="C14" s="33"/>
      <c r="D14" s="33"/>
      <c r="E14" s="33"/>
      <c r="F14" s="276"/>
      <c r="G14" s="277"/>
      <c r="H14" s="216">
        <f>IF(F14="",0,_xlfn.XLOOKUP(F14,CMGTW[Name],CMGTW[CMGTW],"",0))</f>
        <v>0</v>
      </c>
      <c r="I14" s="29" t="str">
        <f>IF(H14=0,"",IF(H14+0&lt;CMGTW_No_Fee_lbs,"*no fee",SUMIFS(Fee_Schedule[Rate],Fee_Schedule[Name],$L14,Fee_Schedule[Signatory or Non-Signatory],IF(H14&lt;=12500,"Signatory",Selected_Signatory_or_NonSignatory),Fee_Schedule[Campus],Selected_Campus,Fee_Schedule[Report Date],Report_Date)))</f>
        <v/>
      </c>
      <c r="J14" s="30">
        <f t="shared" ref="J14:J42" si="1">IF(OR(E14="",I14="*no fee"),0,E14*H14/1000*I14)</f>
        <v>0</v>
      </c>
      <c r="K14" s="101"/>
      <c r="L14" s="200" t="s">
        <v>482</v>
      </c>
    </row>
    <row r="15" spans="1:12" ht="15" x14ac:dyDescent="0.2">
      <c r="A15" s="108">
        <v>3</v>
      </c>
      <c r="B15" s="33"/>
      <c r="C15" s="33"/>
      <c r="D15" s="33"/>
      <c r="E15" s="33"/>
      <c r="F15" s="276"/>
      <c r="G15" s="277"/>
      <c r="H15" s="216">
        <f>IF(F15="",0,_xlfn.XLOOKUP(F15,CMGTW[Name],CMGTW[CMGTW],"",0))</f>
        <v>0</v>
      </c>
      <c r="I15" s="29" t="str">
        <f>IF(H15=0,"",IF(H15+0&lt;CMGTW_No_Fee_lbs,"*no fee",SUMIFS(Fee_Schedule[Rate],Fee_Schedule[Name],$L15,Fee_Schedule[Signatory or Non-Signatory],IF(H15&lt;=12500,"Signatory",Selected_Signatory_or_NonSignatory),Fee_Schedule[Campus],Selected_Campus,Fee_Schedule[Report Date],Report_Date)))</f>
        <v/>
      </c>
      <c r="J15" s="30">
        <f t="shared" si="1"/>
        <v>0</v>
      </c>
      <c r="K15" s="101"/>
      <c r="L15" s="200" t="s">
        <v>482</v>
      </c>
    </row>
    <row r="16" spans="1:12" ht="15.6" customHeight="1" x14ac:dyDescent="0.2">
      <c r="A16" s="108">
        <v>4</v>
      </c>
      <c r="B16" s="33"/>
      <c r="C16" s="33"/>
      <c r="D16" s="33"/>
      <c r="E16" s="33"/>
      <c r="F16" s="276"/>
      <c r="G16" s="277"/>
      <c r="H16" s="216">
        <f>IF(F16="",0,_xlfn.XLOOKUP(F16,CMGTW[Name],CMGTW[CMGTW],"",0))</f>
        <v>0</v>
      </c>
      <c r="I16" s="29" t="str">
        <f>IF(H16=0,"",IF(H16+0&lt;CMGTW_No_Fee_lbs,"*no fee",SUMIFS(Fee_Schedule[Rate],Fee_Schedule[Name],$L16,Fee_Schedule[Signatory or Non-Signatory],IF(H16&lt;=12500,"Signatory",Selected_Signatory_or_NonSignatory),Fee_Schedule[Campus],Selected_Campus,Fee_Schedule[Report Date],Report_Date)))</f>
        <v/>
      </c>
      <c r="J16" s="30">
        <f t="shared" si="1"/>
        <v>0</v>
      </c>
      <c r="K16" s="101"/>
      <c r="L16" s="200" t="s">
        <v>482</v>
      </c>
    </row>
    <row r="17" spans="1:12" ht="15.6" customHeight="1" x14ac:dyDescent="0.2">
      <c r="A17" s="108">
        <v>5</v>
      </c>
      <c r="B17" s="33"/>
      <c r="C17" s="33"/>
      <c r="D17" s="33"/>
      <c r="E17" s="33"/>
      <c r="F17" s="276"/>
      <c r="G17" s="277"/>
      <c r="H17" s="216">
        <f>IF(F17="",0,_xlfn.XLOOKUP(F17,CMGTW[Name],CMGTW[CMGTW],"",0))</f>
        <v>0</v>
      </c>
      <c r="I17" s="29" t="str">
        <f>IF(H17=0,"",IF(H17+0&lt;CMGTW_No_Fee_lbs,"*no fee",SUMIFS(Fee_Schedule[Rate],Fee_Schedule[Name],$L17,Fee_Schedule[Signatory or Non-Signatory],IF(H17&lt;=12500,"Signatory",Selected_Signatory_or_NonSignatory),Fee_Schedule[Campus],Selected_Campus,Fee_Schedule[Report Date],Report_Date)))</f>
        <v/>
      </c>
      <c r="J17" s="30">
        <f t="shared" si="1"/>
        <v>0</v>
      </c>
      <c r="K17" s="101"/>
      <c r="L17" s="200" t="s">
        <v>482</v>
      </c>
    </row>
    <row r="18" spans="1:12" ht="15.6" customHeight="1" x14ac:dyDescent="0.2">
      <c r="A18" s="108">
        <v>6</v>
      </c>
      <c r="B18" s="33"/>
      <c r="C18" s="33"/>
      <c r="D18" s="33"/>
      <c r="E18" s="33"/>
      <c r="F18" s="276"/>
      <c r="G18" s="277"/>
      <c r="H18" s="216">
        <f>IF(F18="",0,_xlfn.XLOOKUP(F18,CMGTW[Name],CMGTW[CMGTW],"",0))</f>
        <v>0</v>
      </c>
      <c r="I18" s="29" t="str">
        <f>IF(H18=0,"",IF(H18+0&lt;CMGTW_No_Fee_lbs,"*no fee",SUMIFS(Fee_Schedule[Rate],Fee_Schedule[Name],$L18,Fee_Schedule[Signatory or Non-Signatory],IF(H18&lt;=12500,"Signatory",Selected_Signatory_or_NonSignatory),Fee_Schedule[Campus],Selected_Campus,Fee_Schedule[Report Date],Report_Date)))</f>
        <v/>
      </c>
      <c r="J18" s="30">
        <f t="shared" si="1"/>
        <v>0</v>
      </c>
      <c r="K18" s="101"/>
      <c r="L18" s="200" t="s">
        <v>482</v>
      </c>
    </row>
    <row r="19" spans="1:12" ht="15.6" customHeight="1" x14ac:dyDescent="0.2">
      <c r="A19" s="108">
        <v>7</v>
      </c>
      <c r="B19" s="33"/>
      <c r="C19" s="33"/>
      <c r="D19" s="33"/>
      <c r="E19" s="33"/>
      <c r="F19" s="276"/>
      <c r="G19" s="277"/>
      <c r="H19" s="216">
        <f>IF(F19="",0,_xlfn.XLOOKUP(F19,CMGTW[Name],CMGTW[CMGTW],"",0))</f>
        <v>0</v>
      </c>
      <c r="I19" s="29" t="str">
        <f>IF(H19=0,"",IF(H19+0&lt;CMGTW_No_Fee_lbs,"*no fee",SUMIFS(Fee_Schedule[Rate],Fee_Schedule[Name],$L19,Fee_Schedule[Signatory or Non-Signatory],IF(H19&lt;=12500,"Signatory",Selected_Signatory_or_NonSignatory),Fee_Schedule[Campus],Selected_Campus,Fee_Schedule[Report Date],Report_Date)))</f>
        <v/>
      </c>
      <c r="J19" s="30">
        <f t="shared" si="1"/>
        <v>0</v>
      </c>
      <c r="K19" s="101"/>
      <c r="L19" s="200" t="s">
        <v>482</v>
      </c>
    </row>
    <row r="20" spans="1:12" ht="15.6" customHeight="1" x14ac:dyDescent="0.2">
      <c r="A20" s="108">
        <v>8</v>
      </c>
      <c r="B20" s="33"/>
      <c r="C20" s="33"/>
      <c r="D20" s="33"/>
      <c r="E20" s="33"/>
      <c r="F20" s="276"/>
      <c r="G20" s="277"/>
      <c r="H20" s="216">
        <f>IF(F20="",0,_xlfn.XLOOKUP(F20,CMGTW[Name],CMGTW[CMGTW],"",0))</f>
        <v>0</v>
      </c>
      <c r="I20" s="29" t="str">
        <f>IF(H20=0,"",IF(H20+0&lt;CMGTW_No_Fee_lbs,"*no fee",SUMIFS(Fee_Schedule[Rate],Fee_Schedule[Name],$L20,Fee_Schedule[Signatory or Non-Signatory],IF(H20&lt;=12500,"Signatory",Selected_Signatory_or_NonSignatory),Fee_Schedule[Campus],Selected_Campus,Fee_Schedule[Report Date],Report_Date)))</f>
        <v/>
      </c>
      <c r="J20" s="30">
        <f t="shared" si="1"/>
        <v>0</v>
      </c>
      <c r="K20" s="101"/>
      <c r="L20" s="200" t="s">
        <v>482</v>
      </c>
    </row>
    <row r="21" spans="1:12" ht="15.6" customHeight="1" x14ac:dyDescent="0.2">
      <c r="A21" s="108">
        <v>9</v>
      </c>
      <c r="B21" s="33"/>
      <c r="C21" s="33"/>
      <c r="D21" s="33"/>
      <c r="E21" s="33"/>
      <c r="F21" s="276"/>
      <c r="G21" s="277"/>
      <c r="H21" s="216">
        <f>IF(F21="",0,_xlfn.XLOOKUP(F21,CMGTW[Name],CMGTW[CMGTW],"",0))</f>
        <v>0</v>
      </c>
      <c r="I21" s="29" t="str">
        <f>IF(H21=0,"",IF(H21+0&lt;CMGTW_No_Fee_lbs,"*no fee",SUMIFS(Fee_Schedule[Rate],Fee_Schedule[Name],$L21,Fee_Schedule[Signatory or Non-Signatory],IF(H21&lt;=12500,"Signatory",Selected_Signatory_or_NonSignatory),Fee_Schedule[Campus],Selected_Campus,Fee_Schedule[Report Date],Report_Date)))</f>
        <v/>
      </c>
      <c r="J21" s="30">
        <f t="shared" si="1"/>
        <v>0</v>
      </c>
      <c r="K21" s="101"/>
      <c r="L21" s="200" t="s">
        <v>482</v>
      </c>
    </row>
    <row r="22" spans="1:12" s="60" customFormat="1" ht="15.6" customHeight="1" x14ac:dyDescent="0.2">
      <c r="A22" s="108">
        <v>10</v>
      </c>
      <c r="B22" s="33"/>
      <c r="C22" s="33"/>
      <c r="D22" s="33"/>
      <c r="E22" s="33"/>
      <c r="F22" s="276"/>
      <c r="G22" s="277"/>
      <c r="H22" s="216">
        <f>IF(F22="",0,_xlfn.XLOOKUP(F22,CMGTW[Name],CMGTW[CMGTW],"",0))</f>
        <v>0</v>
      </c>
      <c r="I22" s="29" t="str">
        <f>IF(H22=0,"",IF(H22+0&lt;CMGTW_No_Fee_lbs,"*no fee",SUMIFS(Fee_Schedule[Rate],Fee_Schedule[Name],$L22,Fee_Schedule[Signatory or Non-Signatory],IF(H22&lt;=12500,"Signatory",Selected_Signatory_or_NonSignatory),Fee_Schedule[Campus],Selected_Campus,Fee_Schedule[Report Date],Report_Date)))</f>
        <v/>
      </c>
      <c r="J22" s="30">
        <f t="shared" si="1"/>
        <v>0</v>
      </c>
      <c r="K22" s="101"/>
      <c r="L22" s="200" t="s">
        <v>482</v>
      </c>
    </row>
    <row r="23" spans="1:12" ht="15.6" customHeight="1" x14ac:dyDescent="0.2">
      <c r="A23" s="108">
        <v>11</v>
      </c>
      <c r="B23" s="33"/>
      <c r="C23" s="33"/>
      <c r="D23" s="33"/>
      <c r="E23" s="33"/>
      <c r="F23" s="276"/>
      <c r="G23" s="277"/>
      <c r="H23" s="216">
        <f>IF(F23="",0,_xlfn.XLOOKUP(F23,CMGTW[Name],CMGTW[CMGTW],"",0))</f>
        <v>0</v>
      </c>
      <c r="I23" s="29" t="str">
        <f>IF(H23=0,"",IF(H23+0&lt;CMGTW_No_Fee_lbs,"*no fee",SUMIFS(Fee_Schedule[Rate],Fee_Schedule[Name],$L23,Fee_Schedule[Signatory or Non-Signatory],IF(H23&lt;=12500,"Signatory",Selected_Signatory_or_NonSignatory),Fee_Schedule[Campus],Selected_Campus,Fee_Schedule[Report Date],Report_Date)))</f>
        <v/>
      </c>
      <c r="J23" s="30">
        <f t="shared" si="1"/>
        <v>0</v>
      </c>
      <c r="K23" s="101"/>
      <c r="L23" s="200" t="s">
        <v>482</v>
      </c>
    </row>
    <row r="24" spans="1:12" ht="15.6" customHeight="1" x14ac:dyDescent="0.2">
      <c r="A24" s="108">
        <v>12</v>
      </c>
      <c r="B24" s="33"/>
      <c r="C24" s="33"/>
      <c r="D24" s="33"/>
      <c r="E24" s="33"/>
      <c r="F24" s="276"/>
      <c r="G24" s="277"/>
      <c r="H24" s="216">
        <f>IF(F24="",0,_xlfn.XLOOKUP(F24,CMGTW[Name],CMGTW[CMGTW],"",0))</f>
        <v>0</v>
      </c>
      <c r="I24" s="29" t="str">
        <f>IF(H24=0,"",IF(H24+0&lt;CMGTW_No_Fee_lbs,"*no fee",SUMIFS(Fee_Schedule[Rate],Fee_Schedule[Name],$L24,Fee_Schedule[Signatory or Non-Signatory],IF(H24&lt;=12500,"Signatory",Selected_Signatory_or_NonSignatory),Fee_Schedule[Campus],Selected_Campus,Fee_Schedule[Report Date],Report_Date)))</f>
        <v/>
      </c>
      <c r="J24" s="30">
        <f t="shared" si="1"/>
        <v>0</v>
      </c>
      <c r="K24" s="101"/>
      <c r="L24" s="200" t="s">
        <v>482</v>
      </c>
    </row>
    <row r="25" spans="1:12" ht="15.6" customHeight="1" x14ac:dyDescent="0.2">
      <c r="A25" s="108">
        <v>13</v>
      </c>
      <c r="B25" s="33"/>
      <c r="C25" s="33"/>
      <c r="D25" s="33"/>
      <c r="E25" s="33"/>
      <c r="F25" s="276"/>
      <c r="G25" s="277"/>
      <c r="H25" s="216">
        <f>IF(F25="",0,_xlfn.XLOOKUP(F25,CMGTW[Name],CMGTW[CMGTW],"",0))</f>
        <v>0</v>
      </c>
      <c r="I25" s="29" t="str">
        <f>IF(H25=0,"",IF(H25+0&lt;CMGTW_No_Fee_lbs,"*no fee",SUMIFS(Fee_Schedule[Rate],Fee_Schedule[Name],$L25,Fee_Schedule[Signatory or Non-Signatory],IF(H25&lt;=12500,"Signatory",Selected_Signatory_or_NonSignatory),Fee_Schedule[Campus],Selected_Campus,Fee_Schedule[Report Date],Report_Date)))</f>
        <v/>
      </c>
      <c r="J25" s="30">
        <f t="shared" si="1"/>
        <v>0</v>
      </c>
      <c r="K25" s="101"/>
      <c r="L25" s="200" t="s">
        <v>482</v>
      </c>
    </row>
    <row r="26" spans="1:12" ht="15.6" customHeight="1" x14ac:dyDescent="0.2">
      <c r="A26" s="108">
        <v>14</v>
      </c>
      <c r="B26" s="33"/>
      <c r="C26" s="33"/>
      <c r="D26" s="33"/>
      <c r="E26" s="33"/>
      <c r="F26" s="276"/>
      <c r="G26" s="277"/>
      <c r="H26" s="216">
        <f>IF(F26="",0,_xlfn.XLOOKUP(F26,CMGTW[Name],CMGTW[CMGTW],"",0))</f>
        <v>0</v>
      </c>
      <c r="I26" s="29" t="str">
        <f>IF(H26=0,"",IF(H26+0&lt;CMGTW_No_Fee_lbs,"*no fee",SUMIFS(Fee_Schedule[Rate],Fee_Schedule[Name],$L26,Fee_Schedule[Signatory or Non-Signatory],IF(H26&lt;=12500,"Signatory",Selected_Signatory_or_NonSignatory),Fee_Schedule[Campus],Selected_Campus,Fee_Schedule[Report Date],Report_Date)))</f>
        <v/>
      </c>
      <c r="J26" s="30">
        <f t="shared" si="1"/>
        <v>0</v>
      </c>
      <c r="K26" s="101"/>
      <c r="L26" s="200" t="s">
        <v>482</v>
      </c>
    </row>
    <row r="27" spans="1:12" ht="15.6" customHeight="1" x14ac:dyDescent="0.2">
      <c r="A27" s="108">
        <v>15</v>
      </c>
      <c r="B27" s="33"/>
      <c r="C27" s="33"/>
      <c r="D27" s="33"/>
      <c r="E27" s="33"/>
      <c r="F27" s="276"/>
      <c r="G27" s="277"/>
      <c r="H27" s="216">
        <f>IF(F27="",0,_xlfn.XLOOKUP(F27,CMGTW[Name],CMGTW[CMGTW],"",0))</f>
        <v>0</v>
      </c>
      <c r="I27" s="29" t="str">
        <f>IF(H27=0,"",IF(H27+0&lt;CMGTW_No_Fee_lbs,"*no fee",SUMIFS(Fee_Schedule[Rate],Fee_Schedule[Name],$L27,Fee_Schedule[Signatory or Non-Signatory],IF(H27&lt;=12500,"Signatory",Selected_Signatory_or_NonSignatory),Fee_Schedule[Campus],Selected_Campus,Fee_Schedule[Report Date],Report_Date)))</f>
        <v/>
      </c>
      <c r="J27" s="30">
        <f t="shared" si="1"/>
        <v>0</v>
      </c>
      <c r="K27" s="101"/>
      <c r="L27" s="200" t="s">
        <v>482</v>
      </c>
    </row>
    <row r="28" spans="1:12" ht="15.6" customHeight="1" x14ac:dyDescent="0.2">
      <c r="A28" s="108">
        <v>16</v>
      </c>
      <c r="B28" s="33"/>
      <c r="C28" s="33"/>
      <c r="D28" s="33"/>
      <c r="E28" s="33"/>
      <c r="F28" s="276"/>
      <c r="G28" s="277"/>
      <c r="H28" s="216">
        <f>IF(F28="",0,_xlfn.XLOOKUP(F28,CMGTW[Name],CMGTW[CMGTW],"",0))</f>
        <v>0</v>
      </c>
      <c r="I28" s="29" t="str">
        <f>IF(H28=0,"",IF(H28+0&lt;CMGTW_No_Fee_lbs,"*no fee",SUMIFS(Fee_Schedule[Rate],Fee_Schedule[Name],$L28,Fee_Schedule[Signatory or Non-Signatory],IF(H28&lt;=12500,"Signatory",Selected_Signatory_or_NonSignatory),Fee_Schedule[Campus],Selected_Campus,Fee_Schedule[Report Date],Report_Date)))</f>
        <v/>
      </c>
      <c r="J28" s="30">
        <f t="shared" si="1"/>
        <v>0</v>
      </c>
      <c r="K28" s="101"/>
      <c r="L28" s="200" t="s">
        <v>482</v>
      </c>
    </row>
    <row r="29" spans="1:12" ht="15.6" customHeight="1" x14ac:dyDescent="0.2">
      <c r="A29" s="108">
        <v>17</v>
      </c>
      <c r="B29" s="33"/>
      <c r="C29" s="33"/>
      <c r="D29" s="33"/>
      <c r="E29" s="33"/>
      <c r="F29" s="276"/>
      <c r="G29" s="277"/>
      <c r="H29" s="216">
        <f>IF(F29="",0,_xlfn.XLOOKUP(F29,CMGTW[Name],CMGTW[CMGTW],"",0))</f>
        <v>0</v>
      </c>
      <c r="I29" s="29" t="str">
        <f>IF(H29=0,"",IF(H29+0&lt;CMGTW_No_Fee_lbs,"*no fee",SUMIFS(Fee_Schedule[Rate],Fee_Schedule[Name],$L29,Fee_Schedule[Signatory or Non-Signatory],IF(H29&lt;=12500,"Signatory",Selected_Signatory_or_NonSignatory),Fee_Schedule[Campus],Selected_Campus,Fee_Schedule[Report Date],Report_Date)))</f>
        <v/>
      </c>
      <c r="J29" s="30">
        <f t="shared" si="1"/>
        <v>0</v>
      </c>
      <c r="K29" s="101"/>
      <c r="L29" s="200" t="s">
        <v>482</v>
      </c>
    </row>
    <row r="30" spans="1:12" ht="15.6" customHeight="1" x14ac:dyDescent="0.2">
      <c r="A30" s="108">
        <v>18</v>
      </c>
      <c r="B30" s="33"/>
      <c r="C30" s="33"/>
      <c r="D30" s="33"/>
      <c r="E30" s="33"/>
      <c r="F30" s="276"/>
      <c r="G30" s="277"/>
      <c r="H30" s="216">
        <f>IF(F30="",0,_xlfn.XLOOKUP(F30,CMGTW[Name],CMGTW[CMGTW],"",0))</f>
        <v>0</v>
      </c>
      <c r="I30" s="29" t="str">
        <f>IF(H30=0,"",IF(H30+0&lt;CMGTW_No_Fee_lbs,"*no fee",SUMIFS(Fee_Schedule[Rate],Fee_Schedule[Name],$L30,Fee_Schedule[Signatory or Non-Signatory],IF(H30&lt;=12500,"Signatory",Selected_Signatory_or_NonSignatory),Fee_Schedule[Campus],Selected_Campus,Fee_Schedule[Report Date],Report_Date)))</f>
        <v/>
      </c>
      <c r="J30" s="30">
        <f t="shared" si="1"/>
        <v>0</v>
      </c>
      <c r="K30" s="101"/>
      <c r="L30" s="200" t="s">
        <v>482</v>
      </c>
    </row>
    <row r="31" spans="1:12" ht="15.6" customHeight="1" x14ac:dyDescent="0.2">
      <c r="A31" s="108">
        <v>19</v>
      </c>
      <c r="B31" s="33"/>
      <c r="C31" s="33"/>
      <c r="D31" s="33"/>
      <c r="E31" s="33"/>
      <c r="F31" s="276"/>
      <c r="G31" s="277"/>
      <c r="H31" s="216">
        <f>IF(F31="",0,_xlfn.XLOOKUP(F31,CMGTW[Name],CMGTW[CMGTW],"",0))</f>
        <v>0</v>
      </c>
      <c r="I31" s="29" t="str">
        <f>IF(H31=0,"",IF(H31+0&lt;CMGTW_No_Fee_lbs,"*no fee",SUMIFS(Fee_Schedule[Rate],Fee_Schedule[Name],$L31,Fee_Schedule[Signatory or Non-Signatory],IF(H31&lt;=12500,"Signatory",Selected_Signatory_or_NonSignatory),Fee_Schedule[Campus],Selected_Campus,Fee_Schedule[Report Date],Report_Date)))</f>
        <v/>
      </c>
      <c r="J31" s="30">
        <f t="shared" si="1"/>
        <v>0</v>
      </c>
      <c r="K31" s="101"/>
      <c r="L31" s="200" t="s">
        <v>482</v>
      </c>
    </row>
    <row r="32" spans="1:12" ht="15.6" customHeight="1" x14ac:dyDescent="0.2">
      <c r="A32" s="108">
        <v>20</v>
      </c>
      <c r="B32" s="33"/>
      <c r="C32" s="33"/>
      <c r="D32" s="33"/>
      <c r="E32" s="33"/>
      <c r="F32" s="276"/>
      <c r="G32" s="277"/>
      <c r="H32" s="216">
        <f>IF(F32="",0,_xlfn.XLOOKUP(F32,CMGTW[Name],CMGTW[CMGTW],"",0))</f>
        <v>0</v>
      </c>
      <c r="I32" s="29" t="str">
        <f>IF(H32=0,"",IF(H32+0&lt;CMGTW_No_Fee_lbs,"*no fee",SUMIFS(Fee_Schedule[Rate],Fee_Schedule[Name],$L32,Fee_Schedule[Signatory or Non-Signatory],IF(H32&lt;=12500,"Signatory",Selected_Signatory_or_NonSignatory),Fee_Schedule[Campus],Selected_Campus,Fee_Schedule[Report Date],Report_Date)))</f>
        <v/>
      </c>
      <c r="J32" s="30">
        <f t="shared" si="1"/>
        <v>0</v>
      </c>
      <c r="K32" s="101"/>
      <c r="L32" s="200" t="s">
        <v>482</v>
      </c>
    </row>
    <row r="33" spans="1:12" ht="15.6" customHeight="1" x14ac:dyDescent="0.2">
      <c r="A33" s="108">
        <v>21</v>
      </c>
      <c r="B33" s="33"/>
      <c r="C33" s="33"/>
      <c r="D33" s="33"/>
      <c r="E33" s="33"/>
      <c r="F33" s="276"/>
      <c r="G33" s="277"/>
      <c r="H33" s="216">
        <f>IF(F33="",0,_xlfn.XLOOKUP(F33,CMGTW[Name],CMGTW[CMGTW],"",0))</f>
        <v>0</v>
      </c>
      <c r="I33" s="29" t="str">
        <f>IF(H33=0,"",IF(H33+0&lt;CMGTW_No_Fee_lbs,"*no fee",SUMIFS(Fee_Schedule[Rate],Fee_Schedule[Name],$L33,Fee_Schedule[Signatory or Non-Signatory],IF(H33&lt;=12500,"Signatory",Selected_Signatory_or_NonSignatory),Fee_Schedule[Campus],Selected_Campus,Fee_Schedule[Report Date],Report_Date)))</f>
        <v/>
      </c>
      <c r="J33" s="30">
        <f t="shared" si="1"/>
        <v>0</v>
      </c>
      <c r="K33" s="101"/>
      <c r="L33" s="200" t="s">
        <v>482</v>
      </c>
    </row>
    <row r="34" spans="1:12" ht="15.6" customHeight="1" x14ac:dyDescent="0.2">
      <c r="A34" s="108">
        <v>22</v>
      </c>
      <c r="B34" s="33"/>
      <c r="C34" s="33"/>
      <c r="D34" s="33"/>
      <c r="E34" s="33"/>
      <c r="F34" s="276"/>
      <c r="G34" s="277"/>
      <c r="H34" s="216">
        <f>IF(F34="",0,_xlfn.XLOOKUP(F34,CMGTW[Name],CMGTW[CMGTW],"",0))</f>
        <v>0</v>
      </c>
      <c r="I34" s="29" t="str">
        <f>IF(H34=0,"",IF(H34+0&lt;CMGTW_No_Fee_lbs,"*no fee",SUMIFS(Fee_Schedule[Rate],Fee_Schedule[Name],$L34,Fee_Schedule[Signatory or Non-Signatory],IF(H34&lt;=12500,"Signatory",Selected_Signatory_or_NonSignatory),Fee_Schedule[Campus],Selected_Campus,Fee_Schedule[Report Date],Report_Date)))</f>
        <v/>
      </c>
      <c r="J34" s="30">
        <f t="shared" si="1"/>
        <v>0</v>
      </c>
      <c r="K34" s="101"/>
      <c r="L34" s="200" t="s">
        <v>482</v>
      </c>
    </row>
    <row r="35" spans="1:12" ht="15.6" customHeight="1" x14ac:dyDescent="0.2">
      <c r="A35" s="108">
        <v>23</v>
      </c>
      <c r="B35" s="33"/>
      <c r="C35" s="33"/>
      <c r="D35" s="33"/>
      <c r="E35" s="33"/>
      <c r="F35" s="276"/>
      <c r="G35" s="277"/>
      <c r="H35" s="216">
        <f>IF(F35="",0,_xlfn.XLOOKUP(F35,CMGTW[Name],CMGTW[CMGTW],"",0))</f>
        <v>0</v>
      </c>
      <c r="I35" s="29" t="str">
        <f>IF(H35=0,"",IF(H35+0&lt;CMGTW_No_Fee_lbs,"*no fee",SUMIFS(Fee_Schedule[Rate],Fee_Schedule[Name],$L35,Fee_Schedule[Signatory or Non-Signatory],IF(H35&lt;=12500,"Signatory",Selected_Signatory_or_NonSignatory),Fee_Schedule[Campus],Selected_Campus,Fee_Schedule[Report Date],Report_Date)))</f>
        <v/>
      </c>
      <c r="J35" s="30">
        <f t="shared" si="1"/>
        <v>0</v>
      </c>
      <c r="K35" s="101"/>
      <c r="L35" s="200" t="s">
        <v>482</v>
      </c>
    </row>
    <row r="36" spans="1:12" ht="15.6" customHeight="1" x14ac:dyDescent="0.2">
      <c r="A36" s="108">
        <v>24</v>
      </c>
      <c r="B36" s="33"/>
      <c r="C36" s="33"/>
      <c r="D36" s="33"/>
      <c r="E36" s="33"/>
      <c r="F36" s="276"/>
      <c r="G36" s="277"/>
      <c r="H36" s="216">
        <f>IF(F36="",0,_xlfn.XLOOKUP(F36,CMGTW[Name],CMGTW[CMGTW],"",0))</f>
        <v>0</v>
      </c>
      <c r="I36" s="29" t="str">
        <f>IF(H36=0,"",IF(H36+0&lt;CMGTW_No_Fee_lbs,"*no fee",SUMIFS(Fee_Schedule[Rate],Fee_Schedule[Name],$L36,Fee_Schedule[Signatory or Non-Signatory],IF(H36&lt;=12500,"Signatory",Selected_Signatory_or_NonSignatory),Fee_Schedule[Campus],Selected_Campus,Fee_Schedule[Report Date],Report_Date)))</f>
        <v/>
      </c>
      <c r="J36" s="30">
        <f t="shared" si="1"/>
        <v>0</v>
      </c>
      <c r="K36" s="101"/>
      <c r="L36" s="200" t="s">
        <v>482</v>
      </c>
    </row>
    <row r="37" spans="1:12" ht="15.6" customHeight="1" x14ac:dyDescent="0.2">
      <c r="A37" s="108">
        <v>25</v>
      </c>
      <c r="B37" s="33"/>
      <c r="C37" s="33"/>
      <c r="D37" s="33"/>
      <c r="E37" s="33"/>
      <c r="F37" s="276"/>
      <c r="G37" s="277"/>
      <c r="H37" s="216">
        <f>IF(F37="",0,_xlfn.XLOOKUP(F37,CMGTW[Name],CMGTW[CMGTW],"",0))</f>
        <v>0</v>
      </c>
      <c r="I37" s="29" t="str">
        <f>IF(H37=0,"",IF(H37+0&lt;CMGTW_No_Fee_lbs,"*no fee",SUMIFS(Fee_Schedule[Rate],Fee_Schedule[Name],$L37,Fee_Schedule[Signatory or Non-Signatory],IF(H37&lt;=12500,"Signatory",Selected_Signatory_or_NonSignatory),Fee_Schedule[Campus],Selected_Campus,Fee_Schedule[Report Date],Report_Date)))</f>
        <v/>
      </c>
      <c r="J37" s="30">
        <f t="shared" si="1"/>
        <v>0</v>
      </c>
      <c r="K37" s="101"/>
      <c r="L37" s="200" t="s">
        <v>482</v>
      </c>
    </row>
    <row r="38" spans="1:12" ht="15.6" customHeight="1" x14ac:dyDescent="0.2">
      <c r="A38" s="108">
        <v>26</v>
      </c>
      <c r="B38" s="33"/>
      <c r="C38" s="33"/>
      <c r="D38" s="33"/>
      <c r="E38" s="33"/>
      <c r="F38" s="276"/>
      <c r="G38" s="277"/>
      <c r="H38" s="216">
        <f>IF(F38="",0,_xlfn.XLOOKUP(F38,CMGTW[Name],CMGTW[CMGTW],"",0))</f>
        <v>0</v>
      </c>
      <c r="I38" s="29" t="str">
        <f>IF(H38=0,"",IF(H38+0&lt;CMGTW_No_Fee_lbs,"*no fee",SUMIFS(Fee_Schedule[Rate],Fee_Schedule[Name],$L38,Fee_Schedule[Signatory or Non-Signatory],IF(H38&lt;=12500,"Signatory",Selected_Signatory_or_NonSignatory),Fee_Schedule[Campus],Selected_Campus,Fee_Schedule[Report Date],Report_Date)))</f>
        <v/>
      </c>
      <c r="J38" s="30">
        <f t="shared" si="1"/>
        <v>0</v>
      </c>
      <c r="K38" s="101"/>
      <c r="L38" s="200" t="s">
        <v>482</v>
      </c>
    </row>
    <row r="39" spans="1:12" ht="15.6" customHeight="1" x14ac:dyDescent="0.2">
      <c r="A39" s="108">
        <v>27</v>
      </c>
      <c r="B39" s="33"/>
      <c r="C39" s="33"/>
      <c r="D39" s="33"/>
      <c r="E39" s="33"/>
      <c r="F39" s="276"/>
      <c r="G39" s="277"/>
      <c r="H39" s="216">
        <f>IF(F39="",0,_xlfn.XLOOKUP(F39,CMGTW[Name],CMGTW[CMGTW],"",0))</f>
        <v>0</v>
      </c>
      <c r="I39" s="29" t="str">
        <f>IF(H39=0,"",IF(H39+0&lt;CMGTW_No_Fee_lbs,"*no fee",SUMIFS(Fee_Schedule[Rate],Fee_Schedule[Name],$L39,Fee_Schedule[Signatory or Non-Signatory],IF(H39&lt;=12500,"Signatory",Selected_Signatory_or_NonSignatory),Fee_Schedule[Campus],Selected_Campus,Fee_Schedule[Report Date],Report_Date)))</f>
        <v/>
      </c>
      <c r="J39" s="30">
        <f t="shared" si="1"/>
        <v>0</v>
      </c>
      <c r="K39" s="101"/>
      <c r="L39" s="200" t="s">
        <v>482</v>
      </c>
    </row>
    <row r="40" spans="1:12" ht="15.6" customHeight="1" x14ac:dyDescent="0.2">
      <c r="A40" s="108">
        <v>28</v>
      </c>
      <c r="B40" s="33"/>
      <c r="C40" s="33"/>
      <c r="D40" s="33"/>
      <c r="E40" s="33"/>
      <c r="F40" s="276"/>
      <c r="G40" s="277"/>
      <c r="H40" s="216">
        <f>IF(F40="",0,_xlfn.XLOOKUP(F40,CMGTW[Name],CMGTW[CMGTW],"",0))</f>
        <v>0</v>
      </c>
      <c r="I40" s="29" t="str">
        <f>IF(H40=0,"",IF(H40+0&lt;CMGTW_No_Fee_lbs,"*no fee",SUMIFS(Fee_Schedule[Rate],Fee_Schedule[Name],$L40,Fee_Schedule[Signatory or Non-Signatory],IF(H40&lt;=12500,"Signatory",Selected_Signatory_or_NonSignatory),Fee_Schedule[Campus],Selected_Campus,Fee_Schedule[Report Date],Report_Date)))</f>
        <v/>
      </c>
      <c r="J40" s="30">
        <f t="shared" si="1"/>
        <v>0</v>
      </c>
      <c r="K40" s="101"/>
      <c r="L40" s="200" t="s">
        <v>482</v>
      </c>
    </row>
    <row r="41" spans="1:12" ht="15.6" customHeight="1" x14ac:dyDescent="0.2">
      <c r="A41" s="108">
        <v>29</v>
      </c>
      <c r="B41" s="33"/>
      <c r="C41" s="33"/>
      <c r="D41" s="33"/>
      <c r="E41" s="33"/>
      <c r="F41" s="276"/>
      <c r="G41" s="277"/>
      <c r="H41" s="216">
        <f>IF(F41="",0,_xlfn.XLOOKUP(F41,CMGTW[Name],CMGTW[CMGTW],"",0))</f>
        <v>0</v>
      </c>
      <c r="I41" s="29" t="str">
        <f>IF(H41=0,"",IF(H41+0&lt;CMGTW_No_Fee_lbs,"*no fee",SUMIFS(Fee_Schedule[Rate],Fee_Schedule[Name],$L41,Fee_Schedule[Signatory or Non-Signatory],IF(H41&lt;=12500,"Signatory",Selected_Signatory_or_NonSignatory),Fee_Schedule[Campus],Selected_Campus,Fee_Schedule[Report Date],Report_Date)))</f>
        <v/>
      </c>
      <c r="J41" s="30">
        <f t="shared" si="1"/>
        <v>0</v>
      </c>
      <c r="K41" s="101"/>
      <c r="L41" s="200" t="s">
        <v>482</v>
      </c>
    </row>
    <row r="42" spans="1:12" ht="15.6" customHeight="1" x14ac:dyDescent="0.2">
      <c r="A42" s="108">
        <v>30</v>
      </c>
      <c r="B42" s="33"/>
      <c r="C42" s="33"/>
      <c r="D42" s="33"/>
      <c r="E42" s="33"/>
      <c r="F42" s="276"/>
      <c r="G42" s="277"/>
      <c r="H42" s="216">
        <f>IF(F42="",0,_xlfn.XLOOKUP(F42,CMGTW[Name],CMGTW[CMGTW],"",0))</f>
        <v>0</v>
      </c>
      <c r="I42" s="29" t="str">
        <f>IF(H42=0,"",IF(H42+0&lt;CMGTW_No_Fee_lbs,"*no fee",SUMIFS(Fee_Schedule[Rate],Fee_Schedule[Name],$L42,Fee_Schedule[Signatory or Non-Signatory],IF(H42&lt;=12500,"Signatory",Selected_Signatory_or_NonSignatory),Fee_Schedule[Campus],Selected_Campus,Fee_Schedule[Report Date],Report_Date)))</f>
        <v/>
      </c>
      <c r="J42" s="30">
        <f t="shared" si="1"/>
        <v>0</v>
      </c>
      <c r="K42" s="101"/>
      <c r="L42" s="200" t="s">
        <v>482</v>
      </c>
    </row>
    <row r="43" spans="1:12" ht="15.75" x14ac:dyDescent="0.25">
      <c r="A43" s="43"/>
      <c r="B43" s="51"/>
      <c r="C43" s="51"/>
      <c r="D43" s="42"/>
      <c r="E43" s="214" t="str">
        <f>"*Note:  No fees are incurred when Aircraft CMGTW is less than "&amp; TEXT(CMGTW_No_Fee_lbs,"#,###") &amp; " pounds."</f>
        <v>*Note:  No fees are incurred when Aircraft CMGTW is less than 6,000 pounds.</v>
      </c>
      <c r="F43" s="197"/>
      <c r="G43" s="70"/>
      <c r="H43" s="70"/>
      <c r="I43" s="42"/>
      <c r="J43" s="62"/>
      <c r="K43" s="31">
        <f>SUM(J13:J42)</f>
        <v>0</v>
      </c>
      <c r="L43" s="202"/>
    </row>
    <row r="44" spans="1:12" ht="15" x14ac:dyDescent="0.2">
      <c r="A44" s="43"/>
      <c r="B44" s="51"/>
      <c r="C44" s="51"/>
      <c r="D44" s="42"/>
      <c r="F44" s="42"/>
      <c r="H44" s="42"/>
      <c r="I44" s="42"/>
      <c r="J44" s="42"/>
      <c r="K44" s="42"/>
      <c r="L44" s="202"/>
    </row>
    <row r="45" spans="1:12" ht="20.25" x14ac:dyDescent="0.3">
      <c r="A45" s="54"/>
      <c r="B45" s="55" t="s">
        <v>496</v>
      </c>
      <c r="C45" s="56"/>
      <c r="D45" s="57"/>
      <c r="E45" s="58"/>
      <c r="F45" s="59"/>
      <c r="G45" s="59"/>
      <c r="H45" s="42"/>
      <c r="I45" s="42"/>
      <c r="J45" s="42"/>
      <c r="K45" s="42"/>
      <c r="L45" s="202"/>
    </row>
    <row r="46" spans="1:12" ht="15" x14ac:dyDescent="0.2">
      <c r="A46" s="52"/>
      <c r="B46" s="52"/>
      <c r="C46" s="52"/>
      <c r="D46" s="52"/>
      <c r="E46" s="52"/>
      <c r="F46" s="52"/>
      <c r="G46" s="53"/>
      <c r="H46" s="42"/>
      <c r="I46" s="42"/>
      <c r="J46" s="42"/>
      <c r="K46" s="42"/>
      <c r="L46" s="202"/>
    </row>
    <row r="47" spans="1:12" ht="18" x14ac:dyDescent="0.25">
      <c r="B47" s="174" t="s">
        <v>507</v>
      </c>
      <c r="C47" s="52"/>
      <c r="D47" s="52"/>
      <c r="E47" s="52"/>
      <c r="F47" s="52"/>
      <c r="G47" s="52"/>
      <c r="H47" s="52"/>
      <c r="I47" s="42"/>
      <c r="J47" s="42"/>
      <c r="K47" s="42"/>
      <c r="L47" s="202"/>
    </row>
    <row r="48" spans="1:12" ht="31.5" x14ac:dyDescent="0.25">
      <c r="A48" s="52"/>
      <c r="B48" s="45" t="s">
        <v>429</v>
      </c>
      <c r="C48" s="39"/>
      <c r="D48" s="52"/>
      <c r="E48" s="176" t="s">
        <v>1629</v>
      </c>
      <c r="F48" s="177" t="s">
        <v>1630</v>
      </c>
      <c r="G48" s="178" t="s">
        <v>2</v>
      </c>
      <c r="H48" s="42"/>
      <c r="I48" s="42"/>
      <c r="J48" s="42"/>
      <c r="K48" s="42"/>
      <c r="L48" s="202"/>
    </row>
    <row r="49" spans="1:12" ht="15.75" x14ac:dyDescent="0.25">
      <c r="A49" s="38"/>
      <c r="B49" s="109" t="s">
        <v>493</v>
      </c>
      <c r="C49" s="39"/>
      <c r="D49" s="37"/>
      <c r="E49" s="128"/>
      <c r="F49" s="129"/>
      <c r="G49" s="130">
        <f>E49+F49</f>
        <v>0</v>
      </c>
      <c r="H49" s="42"/>
      <c r="I49" s="42"/>
      <c r="J49" s="42"/>
      <c r="K49" s="42"/>
      <c r="L49" s="202"/>
    </row>
    <row r="50" spans="1:12" ht="15.75" x14ac:dyDescent="0.25">
      <c r="A50" s="38"/>
      <c r="B50" s="110" t="s">
        <v>1755</v>
      </c>
      <c r="C50" s="39"/>
      <c r="D50" s="3"/>
      <c r="E50" s="131"/>
      <c r="F50" s="132"/>
      <c r="G50" s="133">
        <f>E50+F50</f>
        <v>0</v>
      </c>
      <c r="H50" s="42"/>
      <c r="I50" s="42"/>
      <c r="J50" s="42"/>
      <c r="K50" s="42"/>
      <c r="L50" s="200"/>
    </row>
    <row r="51" spans="1:12" ht="15.75" x14ac:dyDescent="0.25">
      <c r="A51" s="38"/>
      <c r="B51" s="39"/>
      <c r="C51" s="40"/>
      <c r="D51" s="41" t="s">
        <v>502</v>
      </c>
      <c r="E51" s="134">
        <f>SUBTOTAL(9,E49:E50)</f>
        <v>0</v>
      </c>
      <c r="F51" s="134">
        <f>SUBTOTAL(9,F49:F50)</f>
        <v>0</v>
      </c>
      <c r="G51" s="135">
        <f>SUBTOTAL(9,G49:G50)</f>
        <v>0</v>
      </c>
      <c r="H51" s="42"/>
      <c r="I51" s="42"/>
      <c r="J51" s="42"/>
      <c r="K51" s="42"/>
      <c r="L51" s="200"/>
    </row>
    <row r="52" spans="1:12" ht="15.75" x14ac:dyDescent="0.25">
      <c r="A52" s="38"/>
      <c r="B52" s="45" t="s">
        <v>427</v>
      </c>
      <c r="C52" s="39"/>
      <c r="D52" s="36"/>
      <c r="E52" s="136"/>
      <c r="F52" s="137"/>
      <c r="G52" s="138"/>
      <c r="H52" s="42"/>
      <c r="I52" s="42"/>
      <c r="J52" s="42"/>
      <c r="K52" s="42"/>
      <c r="L52" s="200"/>
    </row>
    <row r="53" spans="1:12" ht="15.75" x14ac:dyDescent="0.25">
      <c r="A53" s="38"/>
      <c r="B53" s="109" t="s">
        <v>493</v>
      </c>
      <c r="C53" s="39"/>
      <c r="D53" s="36"/>
      <c r="E53" s="128"/>
      <c r="F53" s="129"/>
      <c r="G53" s="130">
        <f>E53+F53</f>
        <v>0</v>
      </c>
      <c r="H53" s="42"/>
      <c r="I53" s="42"/>
      <c r="J53" s="42"/>
      <c r="K53" s="42"/>
      <c r="L53" s="200"/>
    </row>
    <row r="54" spans="1:12" ht="15.75" x14ac:dyDescent="0.25">
      <c r="A54" s="38"/>
      <c r="B54" s="110" t="s">
        <v>1756</v>
      </c>
      <c r="C54" s="39"/>
      <c r="D54" s="111"/>
      <c r="E54" s="128"/>
      <c r="F54" s="129"/>
      <c r="G54" s="133">
        <f>E54+F54</f>
        <v>0</v>
      </c>
      <c r="H54" s="42"/>
      <c r="I54" s="42"/>
      <c r="J54" s="42"/>
      <c r="K54" s="42"/>
      <c r="L54" s="200"/>
    </row>
    <row r="55" spans="1:12" ht="15.75" x14ac:dyDescent="0.25">
      <c r="A55" s="38"/>
      <c r="B55" s="46"/>
      <c r="C55" s="47"/>
      <c r="D55" s="48" t="s">
        <v>503</v>
      </c>
      <c r="E55" s="134">
        <f>SUBTOTAL(9,E53:E54)</f>
        <v>0</v>
      </c>
      <c r="F55" s="134">
        <f>SUBTOTAL(9,F53:F54)</f>
        <v>0</v>
      </c>
      <c r="G55" s="135">
        <f>SUBTOTAL(9,G53:G54)</f>
        <v>0</v>
      </c>
      <c r="H55" s="42"/>
      <c r="I55" s="42"/>
      <c r="J55" s="42"/>
      <c r="K55" s="42"/>
      <c r="L55" s="200"/>
    </row>
    <row r="56" spans="1:12" s="60" customFormat="1" ht="24.95" customHeight="1" x14ac:dyDescent="0.2">
      <c r="A56" s="38"/>
      <c r="B56" s="49"/>
      <c r="C56" s="47"/>
      <c r="D56" s="36"/>
      <c r="E56" s="136"/>
      <c r="F56" s="137"/>
      <c r="G56" s="138"/>
      <c r="H56" s="42"/>
      <c r="I56" s="42"/>
      <c r="J56" s="42"/>
      <c r="K56" s="42"/>
      <c r="L56" s="203"/>
    </row>
    <row r="57" spans="1:12" ht="15.75" x14ac:dyDescent="0.25">
      <c r="A57" s="38"/>
      <c r="B57" s="45" t="s">
        <v>494</v>
      </c>
      <c r="D57" s="41" t="s">
        <v>494</v>
      </c>
      <c r="E57" s="128"/>
      <c r="F57" s="129"/>
      <c r="G57" s="139">
        <f>E57+F57</f>
        <v>0</v>
      </c>
      <c r="H57" s="42"/>
      <c r="I57" s="42"/>
      <c r="J57" s="42"/>
      <c r="K57" s="42"/>
      <c r="L57" s="199"/>
    </row>
    <row r="58" spans="1:12" ht="15" x14ac:dyDescent="0.2">
      <c r="A58" s="38"/>
      <c r="B58" s="49"/>
      <c r="C58" s="47"/>
      <c r="D58" s="36"/>
      <c r="E58" s="137"/>
      <c r="F58" s="137"/>
      <c r="G58" s="140"/>
      <c r="H58" s="42"/>
      <c r="I58" s="42"/>
      <c r="J58" s="42"/>
      <c r="K58" s="42"/>
      <c r="L58" s="200"/>
    </row>
    <row r="59" spans="1:12" ht="16.5" thickBot="1" x14ac:dyDescent="0.3">
      <c r="A59" s="38"/>
      <c r="B59" s="46"/>
      <c r="C59" s="47"/>
      <c r="D59" s="48" t="s">
        <v>1566</v>
      </c>
      <c r="E59" s="141">
        <f>SUBTOTAL(9,E49:E58)</f>
        <v>0</v>
      </c>
      <c r="F59" s="141">
        <f>SUBTOTAL(9,F49:F58)</f>
        <v>0</v>
      </c>
      <c r="G59" s="141">
        <f>SUBTOTAL(9,G49:G58)</f>
        <v>0</v>
      </c>
      <c r="H59" s="42"/>
      <c r="I59" s="42"/>
      <c r="J59" s="42"/>
      <c r="K59" s="42"/>
      <c r="L59" s="200"/>
    </row>
    <row r="60" spans="1:12" ht="15.75" thickTop="1" x14ac:dyDescent="0.2">
      <c r="A60" s="38"/>
      <c r="B60" s="49"/>
      <c r="C60" s="47"/>
      <c r="D60" s="36"/>
      <c r="E60" s="142"/>
      <c r="F60" s="143"/>
      <c r="G60" s="144"/>
      <c r="H60" s="42"/>
      <c r="I60" s="42"/>
      <c r="J60" s="42"/>
      <c r="K60" s="42"/>
      <c r="L60" s="200"/>
    </row>
    <row r="61" spans="1:12" ht="18" x14ac:dyDescent="0.25">
      <c r="A61" s="38"/>
      <c r="B61" s="175" t="s">
        <v>508</v>
      </c>
      <c r="C61" s="47"/>
      <c r="D61" s="36"/>
      <c r="E61" s="142"/>
      <c r="F61" s="143"/>
      <c r="G61" s="144"/>
      <c r="H61" s="42"/>
      <c r="I61" s="42"/>
      <c r="J61" s="42"/>
      <c r="K61" s="42"/>
      <c r="L61" s="200"/>
    </row>
    <row r="62" spans="1:12" ht="15.75" x14ac:dyDescent="0.25">
      <c r="A62" s="38"/>
      <c r="B62" s="39"/>
      <c r="C62" s="47"/>
      <c r="D62" s="41" t="s">
        <v>500</v>
      </c>
      <c r="E62" s="128"/>
      <c r="F62" s="129"/>
      <c r="G62" s="145">
        <f>E62+F62</f>
        <v>0</v>
      </c>
      <c r="H62" s="42"/>
      <c r="I62" s="42"/>
      <c r="J62" s="42"/>
      <c r="K62" s="42"/>
      <c r="L62" s="200"/>
    </row>
    <row r="63" spans="1:12" ht="15.75" x14ac:dyDescent="0.25">
      <c r="A63" s="38"/>
      <c r="B63" s="112"/>
      <c r="C63" s="113"/>
      <c r="D63" s="48" t="s">
        <v>501</v>
      </c>
      <c r="E63" s="128"/>
      <c r="F63" s="129"/>
      <c r="G63" s="145">
        <f>E63+F63</f>
        <v>0</v>
      </c>
      <c r="H63" s="42"/>
      <c r="I63" s="42"/>
      <c r="J63" s="42"/>
      <c r="K63" s="42"/>
      <c r="L63" s="200"/>
    </row>
    <row r="64" spans="1:12" ht="15.75" x14ac:dyDescent="0.25">
      <c r="A64" s="38"/>
      <c r="B64" s="50"/>
      <c r="C64" s="37"/>
      <c r="D64" s="48"/>
      <c r="E64" s="146"/>
      <c r="F64" s="147"/>
      <c r="G64" s="148"/>
      <c r="H64" s="42"/>
      <c r="I64" s="42"/>
      <c r="J64" s="42"/>
      <c r="K64" s="42"/>
      <c r="L64" s="200"/>
    </row>
    <row r="65" spans="1:12" ht="16.5" thickBot="1" x14ac:dyDescent="0.3">
      <c r="A65" s="38"/>
      <c r="B65" s="51"/>
      <c r="C65" s="37"/>
      <c r="D65" s="48" t="s">
        <v>509</v>
      </c>
      <c r="E65" s="141">
        <f>SUBTOTAL(9,E62:E63)</f>
        <v>0</v>
      </c>
      <c r="F65" s="141">
        <f>SUBTOTAL(9,F62:F63)</f>
        <v>0</v>
      </c>
      <c r="G65" s="141">
        <f>SUBTOTAL(9,G62:G63)</f>
        <v>0</v>
      </c>
      <c r="H65" s="42"/>
      <c r="I65" s="42"/>
      <c r="J65" s="42"/>
      <c r="K65" s="42"/>
      <c r="L65" s="200"/>
    </row>
    <row r="66" spans="1:12" ht="15.75" thickTop="1" x14ac:dyDescent="0.2">
      <c r="A66" s="38"/>
      <c r="B66" s="52"/>
      <c r="C66" s="52"/>
      <c r="D66" s="52"/>
      <c r="E66" s="52"/>
      <c r="F66" s="52"/>
      <c r="G66" s="53"/>
      <c r="H66" s="168" t="s">
        <v>1330</v>
      </c>
      <c r="I66" s="167" t="s">
        <v>1331</v>
      </c>
      <c r="J66" s="167" t="s">
        <v>1336</v>
      </c>
      <c r="K66" s="42"/>
      <c r="L66" s="200"/>
    </row>
    <row r="67" spans="1:12" ht="20.25" x14ac:dyDescent="0.3">
      <c r="A67" s="54"/>
      <c r="B67" s="55" t="s">
        <v>511</v>
      </c>
      <c r="C67" s="56"/>
      <c r="D67" s="57"/>
      <c r="E67" s="58"/>
      <c r="F67" s="59"/>
      <c r="G67" s="59"/>
      <c r="H67" s="106" t="s">
        <v>1297</v>
      </c>
      <c r="I67" s="106" t="s">
        <v>490</v>
      </c>
      <c r="J67" s="106" t="s">
        <v>495</v>
      </c>
      <c r="K67" s="107" t="s">
        <v>2</v>
      </c>
      <c r="L67" s="202"/>
    </row>
    <row r="68" spans="1:12" ht="15" x14ac:dyDescent="0.2">
      <c r="A68" s="37"/>
      <c r="B68" s="42"/>
      <c r="C68" s="42"/>
      <c r="D68" s="42"/>
      <c r="E68" s="42"/>
      <c r="F68" s="42"/>
      <c r="G68" s="42"/>
      <c r="H68" s="42"/>
      <c r="I68" s="42"/>
      <c r="J68" s="42"/>
      <c r="K68" s="42"/>
      <c r="L68" s="202"/>
    </row>
    <row r="69" spans="1:12" ht="16.5" customHeight="1" x14ac:dyDescent="0.25">
      <c r="A69" s="37"/>
      <c r="B69" s="52"/>
      <c r="C69" s="179" t="s">
        <v>1351</v>
      </c>
      <c r="D69" s="273" t="s">
        <v>1616</v>
      </c>
      <c r="E69" s="274"/>
      <c r="F69" s="180" t="s">
        <v>1353</v>
      </c>
      <c r="G69" s="194" t="s">
        <v>1354</v>
      </c>
      <c r="H69" s="26"/>
      <c r="I69" s="169" t="str">
        <f>IF(OR(H69="",D69=0),"",SUMIFS(Fee_Schedule[Rate],Fee_Schedule[Name],$L69,Fee_Schedule[Signatory or Non-Signatory],Selected_Signatory_or_NonSignatory,Fee_Schedule[Campus],Selected_Campus,Fee_Schedule[Report Date],Report_Date))</f>
        <v/>
      </c>
      <c r="J69" s="28">
        <f>IF(OR(H69="",I69=""),0,H69*I69)</f>
        <v>0</v>
      </c>
      <c r="K69" s="42"/>
      <c r="L69" s="200" t="s">
        <v>512</v>
      </c>
    </row>
    <row r="70" spans="1:12" ht="16.5" customHeight="1" x14ac:dyDescent="0.25">
      <c r="A70" s="37"/>
      <c r="B70" s="52"/>
      <c r="C70" s="179" t="s">
        <v>1352</v>
      </c>
      <c r="D70" s="273"/>
      <c r="E70" s="274"/>
      <c r="F70" s="180" t="s">
        <v>1353</v>
      </c>
      <c r="G70" s="194" t="s">
        <v>1354</v>
      </c>
      <c r="H70" s="26"/>
      <c r="I70" s="169" t="str">
        <f>IF(OR(H70="",D70=0),"",SUMIFS(Fee_Schedule[Rate],Fee_Schedule[Name],$L70,Fee_Schedule[Signatory or Non-Signatory],Selected_Signatory_or_NonSignatory,Fee_Schedule[Campus],Selected_Campus,Fee_Schedule[Report Date],Report_Date))</f>
        <v/>
      </c>
      <c r="J70" s="30">
        <f>IF(OR(H70="",I70=""),0,H70*I70)</f>
        <v>0</v>
      </c>
      <c r="K70" s="42"/>
      <c r="L70" s="200" t="s">
        <v>512</v>
      </c>
    </row>
    <row r="71" spans="1:12" ht="30.75" customHeight="1" x14ac:dyDescent="0.2">
      <c r="A71" s="37"/>
      <c r="B71" s="52"/>
      <c r="C71" s="52"/>
      <c r="D71" s="52"/>
      <c r="E71" s="52"/>
      <c r="F71" s="52"/>
      <c r="G71" s="52"/>
      <c r="H71" s="52"/>
      <c r="I71" s="52"/>
      <c r="J71" s="62"/>
      <c r="K71" s="170" t="s">
        <v>1337</v>
      </c>
      <c r="L71" s="200"/>
    </row>
    <row r="72" spans="1:12" ht="20.25" x14ac:dyDescent="0.3">
      <c r="A72" s="54"/>
      <c r="B72" s="55" t="s">
        <v>473</v>
      </c>
      <c r="C72" s="56"/>
      <c r="D72" s="57"/>
      <c r="E72" s="58"/>
      <c r="F72" s="59"/>
      <c r="G72" s="59"/>
      <c r="H72" s="42"/>
      <c r="I72" s="63"/>
      <c r="J72" s="42"/>
      <c r="K72" s="42"/>
      <c r="L72" s="200"/>
    </row>
    <row r="73" spans="1:12" ht="15" x14ac:dyDescent="0.2">
      <c r="A73" s="37"/>
      <c r="B73" s="43"/>
      <c r="C73" s="37"/>
      <c r="D73" s="37"/>
      <c r="E73" s="61"/>
      <c r="F73" s="64"/>
      <c r="G73" s="65"/>
      <c r="H73" s="42"/>
      <c r="I73" s="42"/>
      <c r="J73" s="42"/>
      <c r="K73" s="42"/>
      <c r="L73" s="200"/>
    </row>
    <row r="74" spans="1:12" ht="15" x14ac:dyDescent="0.2">
      <c r="A74" s="37"/>
      <c r="B74" s="43"/>
      <c r="C74" s="37"/>
      <c r="D74" s="67" t="s">
        <v>433</v>
      </c>
      <c r="E74" s="181"/>
      <c r="F74" s="182"/>
      <c r="G74" s="195" t="s">
        <v>1355</v>
      </c>
      <c r="H74" s="27"/>
      <c r="I74" s="169" t="str">
        <f>IF(OR(H74="",D74=0),"",SUMIFS(Fee_Schedule[Rate],Fee_Schedule[Name],$L74,Fee_Schedule[Signatory or Non-Signatory],Selected_Signatory_or_NonSignatory,Fee_Schedule[Campus],Selected_Campus,Fee_Schedule[Report Date],Report_Date))</f>
        <v/>
      </c>
      <c r="J74" s="28">
        <f t="shared" ref="J74:J75" si="2">IF(OR(H74="",I74=""),0,H74*I74)</f>
        <v>0</v>
      </c>
      <c r="K74" s="42"/>
      <c r="L74" s="200" t="s">
        <v>478</v>
      </c>
    </row>
    <row r="75" spans="1:12" ht="15" x14ac:dyDescent="0.2">
      <c r="A75" s="37"/>
      <c r="B75" s="43"/>
      <c r="C75" s="37"/>
      <c r="D75" s="67" t="s">
        <v>1296</v>
      </c>
      <c r="E75" s="85"/>
      <c r="F75" s="183"/>
      <c r="G75" s="195" t="s">
        <v>1355</v>
      </c>
      <c r="H75" s="27"/>
      <c r="I75" s="169" t="str">
        <f>IF(OR(H75="",D75=0),"",SUMIFS(Fee_Schedule[Rate],Fee_Schedule[Name],$L75,Fee_Schedule[Signatory or Non-Signatory],Selected_Signatory_or_NonSignatory,Fee_Schedule[Campus],Selected_Campus,Fee_Schedule[Report Date],Report_Date))</f>
        <v/>
      </c>
      <c r="J75" s="30">
        <f t="shared" si="2"/>
        <v>0</v>
      </c>
      <c r="K75" s="42"/>
      <c r="L75" s="200" t="s">
        <v>479</v>
      </c>
    </row>
    <row r="76" spans="1:12" ht="15" x14ac:dyDescent="0.2">
      <c r="A76" s="37"/>
      <c r="B76" s="43"/>
      <c r="C76" s="66"/>
      <c r="D76" s="213"/>
      <c r="E76" s="85"/>
      <c r="F76" s="183"/>
      <c r="G76" s="66"/>
      <c r="H76" s="66"/>
      <c r="I76" s="66"/>
      <c r="J76" s="66"/>
      <c r="K76" s="42"/>
      <c r="L76" s="200"/>
    </row>
    <row r="77" spans="1:12" ht="15" x14ac:dyDescent="0.2">
      <c r="A77" s="37"/>
      <c r="B77" s="43"/>
      <c r="C77" s="37"/>
      <c r="D77" s="67" t="s">
        <v>434</v>
      </c>
      <c r="E77" s="85"/>
      <c r="F77" s="183"/>
      <c r="G77" s="195" t="s">
        <v>1355</v>
      </c>
      <c r="H77" s="27"/>
      <c r="I77" s="169" t="str">
        <f>IF(OR(H77="",D77=0),"",SUMIFS(Fee_Schedule[Rate],Fee_Schedule[Name],$L77,Fee_Schedule[Signatory or Non-Signatory],Selected_Signatory_or_NonSignatory,Fee_Schedule[Campus],Selected_Campus,Fee_Schedule[Report Date],Report_Date))</f>
        <v/>
      </c>
      <c r="J77" s="30">
        <f t="shared" ref="J77:J78" si="3">IF(OR(H77="",I77=""),0,H77*I77)</f>
        <v>0</v>
      </c>
      <c r="K77" s="42"/>
      <c r="L77" s="200" t="s">
        <v>480</v>
      </c>
    </row>
    <row r="78" spans="1:12" ht="15" x14ac:dyDescent="0.2">
      <c r="A78" s="37"/>
      <c r="B78" s="43"/>
      <c r="C78" s="37"/>
      <c r="D78" s="67" t="s">
        <v>1298</v>
      </c>
      <c r="E78" s="85"/>
      <c r="F78" s="183"/>
      <c r="G78" s="195" t="s">
        <v>1355</v>
      </c>
      <c r="H78" s="27"/>
      <c r="I78" s="169" t="str">
        <f>IF(OR(H78="",D78=0),"",SUMIFS(Fee_Schedule[Rate],Fee_Schedule[Name],$L78,Fee_Schedule[Signatory or Non-Signatory],Selected_Signatory_or_NonSignatory,Fee_Schedule[Campus],Selected_Campus,Fee_Schedule[Report Date],Report_Date))</f>
        <v/>
      </c>
      <c r="J78" s="30">
        <f t="shared" si="3"/>
        <v>0</v>
      </c>
      <c r="K78" s="42"/>
      <c r="L78" s="200" t="s">
        <v>481</v>
      </c>
    </row>
    <row r="79" spans="1:12" ht="15.75" x14ac:dyDescent="0.25">
      <c r="A79" s="37"/>
      <c r="B79" s="43"/>
      <c r="C79" s="37"/>
      <c r="D79" s="184"/>
      <c r="E79" s="184"/>
      <c r="F79" s="184"/>
      <c r="G79" s="67"/>
      <c r="H79" s="67"/>
      <c r="I79" s="67"/>
      <c r="J79" s="62"/>
      <c r="K79" s="31">
        <f>SUM(J74:J78)</f>
        <v>0</v>
      </c>
      <c r="L79" s="200"/>
    </row>
    <row r="80" spans="1:12" s="60" customFormat="1" ht="24.95" customHeight="1" x14ac:dyDescent="0.3">
      <c r="A80" s="54"/>
      <c r="B80" s="55" t="s">
        <v>497</v>
      </c>
      <c r="C80" s="56"/>
      <c r="D80" s="57"/>
      <c r="E80" s="58"/>
      <c r="F80" s="59"/>
      <c r="G80" s="59"/>
      <c r="H80" s="42"/>
      <c r="I80" s="42"/>
      <c r="J80" s="42"/>
      <c r="K80" s="42"/>
      <c r="L80" s="203"/>
    </row>
    <row r="81" spans="1:12" ht="15" x14ac:dyDescent="0.2">
      <c r="B81" s="43"/>
      <c r="C81" s="37"/>
      <c r="D81" s="37"/>
      <c r="E81" s="61"/>
      <c r="F81" s="64"/>
      <c r="G81" s="65"/>
      <c r="H81" s="42"/>
      <c r="I81" s="42"/>
      <c r="J81" s="42"/>
      <c r="K81" s="42"/>
      <c r="L81" s="200"/>
    </row>
    <row r="82" spans="1:12" ht="15" x14ac:dyDescent="0.2">
      <c r="A82" s="37"/>
      <c r="B82" s="37"/>
      <c r="C82" s="37"/>
      <c r="D82" s="210" t="str">
        <f>"Wide Body per occurrence (ADG V or VI)"</f>
        <v>Wide Body per occurrence (ADG V or VI)</v>
      </c>
      <c r="E82" s="185"/>
      <c r="F82" s="186"/>
      <c r="G82" s="195" t="s">
        <v>1355</v>
      </c>
      <c r="H82" s="26"/>
      <c r="I82" s="169" t="str">
        <f>IF(OR(H82="",D82=0),"",SUMIFS(Fee_Schedule[Rate],Fee_Schedule[Name],$L82,Fee_Schedule[Signatory or Non-Signatory],Selected_Signatory_or_NonSignatory,Fee_Schedule[Campus],Selected_Campus,Fee_Schedule[Report Date],Report_Date))</f>
        <v/>
      </c>
      <c r="J82" s="28">
        <f>IF(OR(H82="",I82=""),0,H82*I82)</f>
        <v>0</v>
      </c>
      <c r="K82" s="42"/>
      <c r="L82" s="200" t="s">
        <v>474</v>
      </c>
    </row>
    <row r="83" spans="1:12" ht="15" x14ac:dyDescent="0.2">
      <c r="A83" s="37"/>
      <c r="B83" s="37"/>
      <c r="C83" s="37"/>
      <c r="D83" s="211" t="s">
        <v>1654</v>
      </c>
      <c r="E83" s="70"/>
      <c r="F83" s="71"/>
      <c r="G83" s="195" t="s">
        <v>1355</v>
      </c>
      <c r="H83" s="26"/>
      <c r="I83" s="169" t="str">
        <f>IF(OR(H83="",D83=0),"",SUMIFS(Fee_Schedule[Rate],Fee_Schedule[Name],$L83,Fee_Schedule[Signatory or Non-Signatory],Selected_Signatory_or_NonSignatory,Fee_Schedule[Campus],Selected_Campus,Fee_Schedule[Report Date],Report_Date))</f>
        <v/>
      </c>
      <c r="J83" s="30">
        <f t="shared" ref="J83:J85" si="4">IF(OR(H83="",I83=""),0,H83*I83)</f>
        <v>0</v>
      </c>
      <c r="K83" s="42"/>
      <c r="L83" s="200" t="s">
        <v>475</v>
      </c>
    </row>
    <row r="84" spans="1:12" s="60" customFormat="1" ht="15" customHeight="1" x14ac:dyDescent="0.2">
      <c r="A84" s="37"/>
      <c r="B84" s="37"/>
      <c r="C84" s="37"/>
      <c r="D84" s="212" t="str">
        <f>"Regional per occurrence (50-99 seats)"</f>
        <v>Regional per occurrence (50-99 seats)</v>
      </c>
      <c r="F84" s="71"/>
      <c r="G84" s="195" t="s">
        <v>1355</v>
      </c>
      <c r="H84" s="26"/>
      <c r="I84" s="169" t="str">
        <f>IF(OR(H84="",D84=0),"",SUMIFS(Fee_Schedule[Rate],Fee_Schedule[Name],$L84,Fee_Schedule[Signatory or Non-Signatory],Selected_Signatory_or_NonSignatory,Fee_Schedule[Campus],Selected_Campus,Fee_Schedule[Report Date],Report_Date))</f>
        <v/>
      </c>
      <c r="J84" s="30">
        <f t="shared" si="4"/>
        <v>0</v>
      </c>
      <c r="K84" s="42"/>
      <c r="L84" s="200" t="s">
        <v>476</v>
      </c>
    </row>
    <row r="85" spans="1:12" ht="15" x14ac:dyDescent="0.2">
      <c r="A85" s="37"/>
      <c r="B85" s="37"/>
      <c r="C85" s="37"/>
      <c r="D85" s="211" t="s">
        <v>1655</v>
      </c>
      <c r="E85" s="187"/>
      <c r="F85" s="71"/>
      <c r="G85" s="195" t="s">
        <v>1355</v>
      </c>
      <c r="H85" s="26"/>
      <c r="I85" s="169" t="str">
        <f>IF(OR(H85="",D85=0),"",SUMIFS(Fee_Schedule[Rate],Fee_Schedule[Name],$L85,Fee_Schedule[Signatory or Non-Signatory],Selected_Signatory_or_NonSignatory,Fee_Schedule[Campus],Selected_Campus,Fee_Schedule[Report Date],Report_Date))</f>
        <v/>
      </c>
      <c r="J85" s="30">
        <f t="shared" si="4"/>
        <v>0</v>
      </c>
      <c r="K85" s="42"/>
      <c r="L85" s="200" t="s">
        <v>477</v>
      </c>
    </row>
    <row r="86" spans="1:12" ht="15.75" x14ac:dyDescent="0.25">
      <c r="A86" s="37"/>
      <c r="B86" s="37"/>
      <c r="C86" s="37"/>
      <c r="D86" s="188"/>
      <c r="E86" s="189"/>
      <c r="F86" s="190"/>
      <c r="G86" s="191"/>
      <c r="H86" s="68"/>
      <c r="I86" s="68"/>
      <c r="J86" s="62"/>
      <c r="K86" s="31">
        <f>SUM(J82:J85)</f>
        <v>0</v>
      </c>
      <c r="L86" s="200"/>
    </row>
    <row r="87" spans="1:12" ht="20.25" x14ac:dyDescent="0.3">
      <c r="A87" s="54"/>
      <c r="B87" s="55" t="s">
        <v>1334</v>
      </c>
      <c r="C87" s="56"/>
      <c r="D87" s="57"/>
      <c r="E87" s="58"/>
      <c r="F87" s="59"/>
      <c r="G87" s="59"/>
      <c r="H87" s="42"/>
      <c r="I87" s="42"/>
      <c r="J87" s="42"/>
      <c r="K87" s="42"/>
      <c r="L87" s="200"/>
    </row>
    <row r="88" spans="1:12" ht="15" x14ac:dyDescent="0.2">
      <c r="A88" s="43"/>
      <c r="B88" s="69"/>
      <c r="C88" s="69"/>
      <c r="D88" s="70"/>
      <c r="E88" s="70"/>
      <c r="F88" s="71"/>
      <c r="G88" s="70"/>
      <c r="H88" s="42"/>
      <c r="I88" s="42"/>
      <c r="J88" s="42"/>
      <c r="K88" s="42"/>
      <c r="L88" s="200"/>
    </row>
    <row r="89" spans="1:12" ht="15.75" x14ac:dyDescent="0.25">
      <c r="A89" s="43"/>
      <c r="B89" s="43"/>
      <c r="C89" s="43"/>
      <c r="D89" s="72" t="str">
        <f>IF(Selected_Campus="FAI","This space is intentionally left blank.","ANC North Terminal")</f>
        <v>ANC North Terminal</v>
      </c>
      <c r="E89" s="72"/>
      <c r="F89" s="72"/>
      <c r="G89" s="72"/>
      <c r="H89" s="43"/>
      <c r="I89" s="43"/>
      <c r="J89" s="43"/>
      <c r="K89" s="42"/>
      <c r="L89" s="200"/>
    </row>
    <row r="90" spans="1:12" ht="15" x14ac:dyDescent="0.2">
      <c r="A90" s="43"/>
      <c r="B90" s="43"/>
      <c r="C90" s="43"/>
      <c r="D90" s="208" t="s">
        <v>1757</v>
      </c>
      <c r="E90" s="70"/>
      <c r="F90" s="117"/>
      <c r="G90" s="195" t="s">
        <v>1355</v>
      </c>
      <c r="H90" s="26"/>
      <c r="I90" s="169" t="str">
        <f>IF(OR(H90="",D90=0),"",SUMIFS(Fee_Schedule[Rate],Fee_Schedule[Name],$L90,Fee_Schedule[Signatory or Non-Signatory],Selected_Signatory_or_NonSignatory,Fee_Schedule[Campus],Selected_Campus,Fee_Schedule[Report Date],Report_Date))</f>
        <v/>
      </c>
      <c r="J90" s="115">
        <f>IF(OR(H90="",I90=""),0,H90*I90)</f>
        <v>0</v>
      </c>
      <c r="K90" s="42"/>
      <c r="L90" s="200" t="s">
        <v>513</v>
      </c>
    </row>
    <row r="91" spans="1:12" ht="15" x14ac:dyDescent="0.2">
      <c r="A91" s="43"/>
      <c r="B91" s="43"/>
      <c r="C91" s="43"/>
      <c r="D91" s="117"/>
      <c r="E91" s="70"/>
      <c r="F91" s="117"/>
      <c r="G91" s="117"/>
      <c r="H91" s="74"/>
      <c r="I91" s="74"/>
      <c r="J91" s="74"/>
      <c r="K91" s="42"/>
      <c r="L91" s="200"/>
    </row>
    <row r="92" spans="1:12" s="60" customFormat="1" ht="15" customHeight="1" x14ac:dyDescent="0.2">
      <c r="A92" s="43"/>
      <c r="B92" s="43"/>
      <c r="C92" s="43"/>
      <c r="D92" s="208" t="s">
        <v>510</v>
      </c>
      <c r="E92" s="187"/>
      <c r="F92" s="117"/>
      <c r="G92" s="195" t="s">
        <v>1355</v>
      </c>
      <c r="H92" s="26"/>
      <c r="I92" s="169" t="str">
        <f>IF(OR(H92="",D92=0),"",SUMIFS(Fee_Schedule[Rate],Fee_Schedule[Name],$L92,Fee_Schedule[Signatory or Non-Signatory],Selected_Signatory_or_NonSignatory,Fee_Schedule[Campus],Selected_Campus,Fee_Schedule[Report Date],Report_Date))</f>
        <v/>
      </c>
      <c r="J92" s="116">
        <f>IF(OR(H92="",I92=""),0,H92*I92)</f>
        <v>0</v>
      </c>
      <c r="K92" s="42"/>
      <c r="L92" s="200" t="s">
        <v>483</v>
      </c>
    </row>
    <row r="93" spans="1:12" ht="15.75" x14ac:dyDescent="0.25">
      <c r="A93" s="43"/>
      <c r="B93" s="37"/>
      <c r="C93" s="37"/>
      <c r="D93" s="72" t="str">
        <f>IF(Selected_Campus="FAI","FAI Terminal","ANC South Terminal")</f>
        <v>ANC South Terminal</v>
      </c>
      <c r="E93" s="70"/>
      <c r="F93" s="71"/>
      <c r="G93" s="70"/>
      <c r="H93" s="42"/>
      <c r="I93" s="42"/>
      <c r="J93" s="42"/>
      <c r="K93" s="42"/>
      <c r="L93" s="200"/>
    </row>
    <row r="94" spans="1:12" ht="15" x14ac:dyDescent="0.2">
      <c r="A94" s="43"/>
      <c r="B94" s="37"/>
      <c r="C94" s="37"/>
      <c r="D94" s="208" t="str">
        <f>"Ticket Counter / Bag Make-up Space per use"</f>
        <v>Ticket Counter / Bag Make-up Space per use</v>
      </c>
      <c r="E94" s="70"/>
      <c r="F94" s="71"/>
      <c r="G94" s="195" t="s">
        <v>1355</v>
      </c>
      <c r="H94" s="26"/>
      <c r="I94" s="169" t="str">
        <f>IF(OR(H94="",D94=0),"",SUMIFS(Fee_Schedule[Rate],Fee_Schedule[Name],$L94,Fee_Schedule[Signatory or Non-Signatory],Selected_Signatory_or_NonSignatory,Fee_Schedule[Campus],Selected_Campus,Fee_Schedule[Report Date],Report_Date))</f>
        <v/>
      </c>
      <c r="J94" s="30">
        <f>IF(OR(H94="",I94=""),0,H94*I94)</f>
        <v>0</v>
      </c>
      <c r="K94" s="42"/>
      <c r="L94" s="200" t="s">
        <v>513</v>
      </c>
    </row>
    <row r="95" spans="1:12" ht="15" x14ac:dyDescent="0.2">
      <c r="A95" s="43"/>
      <c r="B95" s="37"/>
      <c r="C95" s="37"/>
      <c r="D95" s="209"/>
      <c r="E95" s="70"/>
      <c r="F95" s="70"/>
      <c r="G95" s="70"/>
      <c r="I95" s="24"/>
      <c r="J95" s="3"/>
      <c r="K95" s="42"/>
      <c r="L95" s="200"/>
    </row>
    <row r="96" spans="1:12" ht="15" x14ac:dyDescent="0.2">
      <c r="A96" s="43"/>
      <c r="B96" s="37"/>
      <c r="C96" s="37"/>
      <c r="D96" s="208" t="str">
        <f>"Passenger Boarding Bridge Fee per turn"</f>
        <v>Passenger Boarding Bridge Fee per turn</v>
      </c>
      <c r="E96" s="70"/>
      <c r="F96" s="70"/>
      <c r="G96" s="195" t="s">
        <v>1355</v>
      </c>
      <c r="H96" s="26"/>
      <c r="I96" s="169" t="str">
        <f>IF(OR(H96="",D96=0),"",SUMIFS(Fee_Schedule[Rate],Fee_Schedule[Name],$L96,Fee_Schedule[Signatory or Non-Signatory],Selected_Signatory_or_NonSignatory,Fee_Schedule[Campus],Selected_Campus,Fee_Schedule[Report Date],Report_Date))</f>
        <v/>
      </c>
      <c r="J96" s="30">
        <f>IF(OR(H96="",I96=""),0,H96*I96)</f>
        <v>0</v>
      </c>
      <c r="K96" s="42"/>
      <c r="L96" s="200" t="s">
        <v>483</v>
      </c>
    </row>
    <row r="97" spans="1:12" ht="15.75" x14ac:dyDescent="0.25">
      <c r="A97" s="43"/>
      <c r="B97" s="43"/>
      <c r="C97" s="43"/>
      <c r="D97" s="188"/>
      <c r="E97" s="192"/>
      <c r="F97" s="192"/>
      <c r="G97" s="193"/>
      <c r="H97" s="43"/>
      <c r="I97" s="43"/>
      <c r="J97" s="75"/>
      <c r="K97" s="31">
        <f>SUM(J90:J96)</f>
        <v>0</v>
      </c>
      <c r="L97" s="200"/>
    </row>
    <row r="98" spans="1:12" ht="20.25" x14ac:dyDescent="0.3">
      <c r="A98" s="54"/>
      <c r="B98" s="55" t="s">
        <v>498</v>
      </c>
      <c r="C98" s="56"/>
      <c r="D98" s="57"/>
      <c r="E98" s="58"/>
      <c r="F98" s="59"/>
      <c r="G98" s="59"/>
      <c r="H98" s="42"/>
      <c r="I98" s="42"/>
      <c r="J98" s="42"/>
      <c r="K98" s="42"/>
      <c r="L98" s="200"/>
    </row>
    <row r="99" spans="1:12" s="60" customFormat="1" ht="24.95" customHeight="1" x14ac:dyDescent="0.2">
      <c r="A99" s="42"/>
      <c r="B99" s="42"/>
      <c r="C99" s="42"/>
      <c r="D99" s="42"/>
      <c r="E99" s="42"/>
      <c r="F99" s="42"/>
      <c r="G99" s="42"/>
      <c r="H99" s="42"/>
      <c r="I99" s="42"/>
      <c r="J99" s="42"/>
      <c r="K99" s="42"/>
      <c r="L99" s="203"/>
    </row>
    <row r="100" spans="1:12" ht="31.5" x14ac:dyDescent="0.25">
      <c r="A100" s="76"/>
      <c r="B100" s="37"/>
      <c r="C100" s="77" t="s">
        <v>1</v>
      </c>
      <c r="D100" s="42"/>
      <c r="E100" s="176" t="s">
        <v>1629</v>
      </c>
      <c r="F100" s="177" t="s">
        <v>1630</v>
      </c>
      <c r="G100" s="178" t="s">
        <v>2</v>
      </c>
      <c r="H100" s="42"/>
      <c r="I100" s="42"/>
      <c r="J100" s="42"/>
      <c r="K100" s="42"/>
      <c r="L100" s="200"/>
    </row>
    <row r="101" spans="1:12" ht="15.75" x14ac:dyDescent="0.25">
      <c r="A101" s="76"/>
      <c r="B101" s="37"/>
      <c r="D101" s="72" t="str">
        <f>IF(Selected_Campus="FAI","FAI Terminal","ANC North Terminal")</f>
        <v>ANC North Terminal</v>
      </c>
      <c r="E101" s="72"/>
      <c r="F101" s="72"/>
      <c r="G101" s="72"/>
      <c r="H101" s="42"/>
      <c r="I101" s="42"/>
      <c r="J101" s="42"/>
      <c r="K101" s="42"/>
      <c r="L101" s="200"/>
    </row>
    <row r="102" spans="1:12" ht="15.75" x14ac:dyDescent="0.25">
      <c r="A102" s="76"/>
      <c r="B102" s="37"/>
      <c r="C102" s="118"/>
      <c r="D102" s="114" t="s">
        <v>429</v>
      </c>
      <c r="E102" s="149"/>
      <c r="F102" s="150"/>
      <c r="G102" s="151">
        <f>E102+F102</f>
        <v>0</v>
      </c>
      <c r="H102" s="42"/>
      <c r="I102" s="42"/>
      <c r="J102" s="42"/>
      <c r="K102" s="42"/>
      <c r="L102" s="200"/>
    </row>
    <row r="103" spans="1:12" ht="15.75" x14ac:dyDescent="0.25">
      <c r="A103" s="76"/>
      <c r="B103" s="37"/>
      <c r="C103" s="78"/>
      <c r="D103" s="114" t="s">
        <v>427</v>
      </c>
      <c r="E103" s="149"/>
      <c r="F103" s="150"/>
      <c r="G103" s="151">
        <f>E103+F103</f>
        <v>0</v>
      </c>
      <c r="H103" s="42"/>
      <c r="I103" s="42"/>
      <c r="J103" s="42"/>
      <c r="K103" s="42"/>
      <c r="L103" s="200"/>
    </row>
    <row r="104" spans="1:12" ht="15.75" customHeight="1" x14ac:dyDescent="0.25">
      <c r="A104" s="76"/>
      <c r="B104" s="37"/>
      <c r="C104" s="78"/>
      <c r="D104" s="73" t="s">
        <v>430</v>
      </c>
      <c r="E104" s="152"/>
      <c r="F104" s="153"/>
      <c r="G104" s="154">
        <f>E104+F104</f>
        <v>0</v>
      </c>
      <c r="H104" s="42"/>
      <c r="I104" s="42"/>
      <c r="J104" s="42"/>
      <c r="K104" s="42"/>
      <c r="L104" s="200"/>
    </row>
    <row r="105" spans="1:12" ht="15.75" x14ac:dyDescent="0.25">
      <c r="A105" s="76"/>
      <c r="B105" s="37"/>
      <c r="C105" s="78"/>
      <c r="D105" s="79" t="s">
        <v>2</v>
      </c>
      <c r="E105" s="155">
        <f>SUBTOTAL(9,E102:E104)</f>
        <v>0</v>
      </c>
      <c r="F105" s="155">
        <f>SUBTOTAL(9,F102:F104)</f>
        <v>0</v>
      </c>
      <c r="G105" s="155">
        <f>SUBTOTAL(9,G102:G104)</f>
        <v>0</v>
      </c>
      <c r="H105" s="42"/>
      <c r="I105" s="42"/>
      <c r="J105" s="42"/>
      <c r="K105" s="42"/>
      <c r="L105" s="200"/>
    </row>
    <row r="106" spans="1:12" ht="15.75" x14ac:dyDescent="0.25">
      <c r="A106" s="76"/>
      <c r="B106" s="37"/>
      <c r="C106" s="76"/>
      <c r="D106" s="37"/>
      <c r="E106" s="156"/>
      <c r="F106" s="156"/>
      <c r="G106" s="156"/>
      <c r="H106" s="42"/>
      <c r="I106" s="42"/>
      <c r="J106" s="42"/>
      <c r="K106" s="42"/>
      <c r="L106" s="200"/>
    </row>
    <row r="107" spans="1:12" ht="15.75" x14ac:dyDescent="0.25">
      <c r="A107" s="76"/>
      <c r="B107" s="37"/>
      <c r="C107" s="37"/>
      <c r="D107" s="72" t="str">
        <f>IF(Selected_Campus="FAI","No Terminal","ANC South Terminal")</f>
        <v>ANC South Terminal</v>
      </c>
      <c r="E107" s="142"/>
      <c r="F107" s="142"/>
      <c r="G107" s="142"/>
      <c r="H107" s="42"/>
      <c r="I107" s="42"/>
      <c r="J107" s="42"/>
      <c r="K107" s="42"/>
      <c r="L107" s="200"/>
    </row>
    <row r="108" spans="1:12" ht="15.75" x14ac:dyDescent="0.25">
      <c r="A108" s="76"/>
      <c r="B108" s="37"/>
      <c r="D108" s="119" t="s">
        <v>429</v>
      </c>
      <c r="E108" s="128"/>
      <c r="F108" s="157"/>
      <c r="G108" s="158">
        <f>E108+F108</f>
        <v>0</v>
      </c>
      <c r="H108" s="42"/>
      <c r="I108" s="42"/>
      <c r="J108" s="42"/>
      <c r="K108" s="42"/>
      <c r="L108" s="200"/>
    </row>
    <row r="109" spans="1:12" ht="15.75" x14ac:dyDescent="0.25">
      <c r="A109" s="76"/>
      <c r="B109" s="37"/>
      <c r="C109" s="80"/>
      <c r="D109" s="119" t="s">
        <v>427</v>
      </c>
      <c r="E109" s="128"/>
      <c r="F109" s="157"/>
      <c r="G109" s="158">
        <f t="shared" ref="G109:G110" si="5">E109+F109</f>
        <v>0</v>
      </c>
      <c r="H109" s="42"/>
      <c r="I109" s="42"/>
      <c r="J109" s="42"/>
      <c r="K109" s="42"/>
      <c r="L109" s="200"/>
    </row>
    <row r="110" spans="1:12" ht="15.75" customHeight="1" x14ac:dyDescent="0.25">
      <c r="A110" s="76"/>
      <c r="B110" s="37"/>
      <c r="C110" s="80"/>
      <c r="D110" s="119" t="s">
        <v>430</v>
      </c>
      <c r="E110" s="128"/>
      <c r="F110" s="157"/>
      <c r="G110" s="158">
        <f t="shared" si="5"/>
        <v>0</v>
      </c>
      <c r="H110" s="42"/>
      <c r="I110" s="42"/>
      <c r="J110" s="42"/>
      <c r="K110" s="42"/>
      <c r="L110" s="200"/>
    </row>
    <row r="111" spans="1:12" ht="15.6" customHeight="1" x14ac:dyDescent="0.25">
      <c r="A111" s="76"/>
      <c r="B111" s="37"/>
      <c r="C111" s="80"/>
      <c r="D111" s="81" t="s">
        <v>2</v>
      </c>
      <c r="E111" s="159">
        <f>SUBTOTAL(9,E108:E110)</f>
        <v>0</v>
      </c>
      <c r="F111" s="159">
        <f t="shared" ref="F111:G111" si="6">SUBTOTAL(9,F108:F110)</f>
        <v>0</v>
      </c>
      <c r="G111" s="159">
        <f t="shared" si="6"/>
        <v>0</v>
      </c>
      <c r="H111" s="42"/>
      <c r="I111" s="42"/>
      <c r="J111" s="42"/>
      <c r="K111" s="42"/>
      <c r="L111" s="200"/>
    </row>
    <row r="112" spans="1:12" ht="15.6" customHeight="1" x14ac:dyDescent="0.25">
      <c r="A112" s="76"/>
      <c r="B112" s="37"/>
      <c r="C112" s="80"/>
      <c r="D112" s="80"/>
      <c r="E112" s="160"/>
      <c r="F112" s="160"/>
      <c r="G112" s="160"/>
      <c r="L112" s="200"/>
    </row>
    <row r="113" spans="1:12" ht="15.75" x14ac:dyDescent="0.25">
      <c r="A113" s="76"/>
      <c r="B113" s="37"/>
      <c r="C113" s="120" t="s">
        <v>470</v>
      </c>
      <c r="D113" s="121" t="s">
        <v>429</v>
      </c>
      <c r="E113" s="128"/>
      <c r="F113" s="157"/>
      <c r="G113" s="158">
        <f>E113+F113</f>
        <v>0</v>
      </c>
      <c r="H113" s="42"/>
      <c r="I113" s="42"/>
      <c r="J113" s="42"/>
      <c r="K113" s="42"/>
      <c r="L113" s="200"/>
    </row>
    <row r="114" spans="1:12" ht="15.75" x14ac:dyDescent="0.25">
      <c r="A114" s="76"/>
      <c r="B114" s="37"/>
      <c r="C114" s="78"/>
      <c r="D114" s="121" t="s">
        <v>427</v>
      </c>
      <c r="E114" s="128"/>
      <c r="F114" s="157"/>
      <c r="G114" s="158">
        <f t="shared" ref="G114:G115" si="7">E114+F114</f>
        <v>0</v>
      </c>
      <c r="H114" s="42"/>
      <c r="I114" s="42"/>
      <c r="J114" s="42"/>
      <c r="K114" s="42"/>
      <c r="L114" s="200"/>
    </row>
    <row r="115" spans="1:12" ht="15.75" x14ac:dyDescent="0.25">
      <c r="A115" s="76"/>
      <c r="B115" s="37"/>
      <c r="C115" s="78"/>
      <c r="D115" s="121" t="s">
        <v>430</v>
      </c>
      <c r="E115" s="128"/>
      <c r="F115" s="157"/>
      <c r="G115" s="158">
        <f t="shared" si="7"/>
        <v>0</v>
      </c>
      <c r="H115" s="42"/>
      <c r="I115" s="42"/>
      <c r="J115" s="42"/>
      <c r="K115" s="42"/>
      <c r="L115" s="200"/>
    </row>
    <row r="116" spans="1:12" ht="15" x14ac:dyDescent="0.2">
      <c r="A116" s="82"/>
      <c r="B116" s="83"/>
      <c r="C116" s="84"/>
      <c r="D116" s="81" t="s">
        <v>2</v>
      </c>
      <c r="E116" s="159">
        <f>SUBTOTAL(9,E113:E115)</f>
        <v>0</v>
      </c>
      <c r="F116" s="159">
        <f t="shared" ref="F116" si="8">SUBTOTAL(9,F113:F115)</f>
        <v>0</v>
      </c>
      <c r="G116" s="159">
        <f t="shared" ref="G116" si="9">SUBTOTAL(9,G113:G115)</f>
        <v>0</v>
      </c>
      <c r="H116" s="42"/>
      <c r="I116" s="42"/>
      <c r="J116" s="42"/>
      <c r="K116" s="42"/>
      <c r="L116" s="200"/>
    </row>
    <row r="117" spans="1:12" ht="15" x14ac:dyDescent="0.2">
      <c r="A117" s="82"/>
      <c r="B117" s="83"/>
      <c r="C117" s="85"/>
      <c r="D117" s="86"/>
      <c r="E117" s="161"/>
      <c r="F117" s="162"/>
      <c r="G117" s="162"/>
      <c r="H117" s="42"/>
      <c r="I117" s="42"/>
      <c r="J117" s="42"/>
      <c r="K117" s="42"/>
      <c r="L117" s="200"/>
    </row>
    <row r="118" spans="1:12" ht="15.75" x14ac:dyDescent="0.25">
      <c r="A118" s="82"/>
      <c r="B118" s="83"/>
      <c r="C118" s="122" t="s">
        <v>428</v>
      </c>
      <c r="D118" s="121" t="s">
        <v>429</v>
      </c>
      <c r="E118" s="128"/>
      <c r="F118" s="157"/>
      <c r="G118" s="158">
        <f t="shared" ref="G118:G119" si="10">E118+F118</f>
        <v>0</v>
      </c>
      <c r="H118" s="42"/>
      <c r="I118" s="42"/>
      <c r="J118" s="42"/>
      <c r="K118" s="42"/>
      <c r="L118" s="200"/>
    </row>
    <row r="119" spans="1:12" ht="15" x14ac:dyDescent="0.2">
      <c r="A119" s="82"/>
      <c r="B119" s="83"/>
      <c r="C119" s="123"/>
      <c r="D119" s="121" t="s">
        <v>427</v>
      </c>
      <c r="E119" s="128"/>
      <c r="F119" s="157"/>
      <c r="G119" s="158">
        <f t="shared" si="10"/>
        <v>0</v>
      </c>
      <c r="H119" s="42"/>
      <c r="I119" s="42"/>
      <c r="J119" s="42"/>
      <c r="K119" s="42"/>
      <c r="L119" s="200"/>
    </row>
    <row r="120" spans="1:12" ht="15" x14ac:dyDescent="0.2">
      <c r="A120" s="82"/>
      <c r="B120" s="83"/>
      <c r="C120" s="85"/>
      <c r="D120" s="81" t="s">
        <v>2</v>
      </c>
      <c r="E120" s="159">
        <f>SUBTOTAL(9,E118:E119)</f>
        <v>0</v>
      </c>
      <c r="F120" s="159">
        <f t="shared" ref="F120:G120" si="11">SUBTOTAL(9,F118:F119)</f>
        <v>0</v>
      </c>
      <c r="G120" s="159">
        <f t="shared" si="11"/>
        <v>0</v>
      </c>
      <c r="H120" s="42"/>
      <c r="I120" s="42"/>
      <c r="J120" s="42"/>
      <c r="K120" s="42"/>
      <c r="L120" s="200"/>
    </row>
    <row r="121" spans="1:12" ht="15" x14ac:dyDescent="0.2">
      <c r="A121" s="82"/>
      <c r="B121" s="83"/>
      <c r="C121" s="85"/>
      <c r="D121" s="86"/>
      <c r="E121" s="161"/>
      <c r="F121" s="162"/>
      <c r="G121" s="162"/>
      <c r="H121" s="42"/>
      <c r="I121" s="42"/>
      <c r="J121" s="42"/>
      <c r="K121" s="42"/>
      <c r="L121" s="200"/>
    </row>
    <row r="122" spans="1:12" ht="15" x14ac:dyDescent="0.2">
      <c r="A122" s="82"/>
      <c r="B122" s="83"/>
      <c r="C122" s="124"/>
      <c r="D122" s="125" t="s">
        <v>1565</v>
      </c>
      <c r="E122" s="159">
        <f>SUBTOTAL(9,E102:E121)</f>
        <v>0</v>
      </c>
      <c r="F122" s="159">
        <f>SUBTOTAL(9,F102:F121)</f>
        <v>0</v>
      </c>
      <c r="G122" s="159">
        <f>SUBTOTAL(9,G102:G121)</f>
        <v>0</v>
      </c>
      <c r="H122" s="42"/>
      <c r="I122" s="42"/>
      <c r="J122" s="42"/>
      <c r="K122" s="42"/>
      <c r="L122" s="200"/>
    </row>
    <row r="123" spans="1:12" ht="15" x14ac:dyDescent="0.2">
      <c r="A123" s="43"/>
      <c r="B123" s="51"/>
      <c r="C123" s="51"/>
      <c r="D123" s="42"/>
      <c r="E123" s="42"/>
      <c r="F123" s="42"/>
      <c r="G123" s="42"/>
      <c r="H123" s="42"/>
      <c r="I123" s="42"/>
      <c r="J123" s="42"/>
      <c r="K123" s="42"/>
      <c r="L123" s="200"/>
    </row>
    <row r="124" spans="1:12" ht="20.25" x14ac:dyDescent="0.3">
      <c r="A124" s="54"/>
      <c r="B124" s="55" t="s">
        <v>499</v>
      </c>
      <c r="C124" s="56"/>
      <c r="D124" s="57"/>
      <c r="E124" s="58"/>
      <c r="F124" s="59"/>
      <c r="G124" s="59"/>
      <c r="H124" s="42"/>
      <c r="I124" s="42"/>
      <c r="J124" s="42"/>
      <c r="K124" s="42"/>
      <c r="L124" s="200"/>
    </row>
    <row r="125" spans="1:12" ht="15" x14ac:dyDescent="0.2">
      <c r="A125" s="43"/>
      <c r="B125" s="51"/>
      <c r="C125" s="51"/>
      <c r="D125" s="42"/>
      <c r="E125" s="42"/>
      <c r="F125" s="42"/>
      <c r="G125" s="42"/>
      <c r="H125" s="42"/>
      <c r="I125" s="42"/>
      <c r="J125" s="42"/>
      <c r="K125" s="42"/>
      <c r="L125" s="200"/>
    </row>
    <row r="126" spans="1:12" ht="15.75" x14ac:dyDescent="0.25">
      <c r="A126" s="43"/>
      <c r="B126" s="51"/>
      <c r="C126" s="77" t="s">
        <v>485</v>
      </c>
      <c r="D126" s="3" t="s">
        <v>1299</v>
      </c>
      <c r="G126" s="126"/>
      <c r="H126" s="240">
        <f>IF(Selected_Campus="FAI",G103+G114,G109+G103+G114)</f>
        <v>0</v>
      </c>
      <c r="I126" s="29" t="str">
        <f>IF(OR(H126="",H126=0),"",SUMIFS(Fee_Schedule[Rate],Fee_Schedule[Name],$L126,Fee_Schedule[Signatory or Non-Signatory],Selected_Signatory_or_NonSignatory,Fee_Schedule[Campus],Selected_Campus,Fee_Schedule[Report Date],Report_Date))</f>
        <v/>
      </c>
      <c r="J126" s="28">
        <f t="shared" ref="J126" si="12">IF(OR(H126="",I126=""),0,H126*I126)</f>
        <v>0</v>
      </c>
      <c r="K126" s="42"/>
      <c r="L126" s="200" t="s">
        <v>486</v>
      </c>
    </row>
    <row r="127" spans="1:12" ht="15" x14ac:dyDescent="0.2">
      <c r="A127" s="51"/>
      <c r="B127" s="51"/>
      <c r="C127" s="51"/>
      <c r="D127" s="51"/>
      <c r="E127" s="51"/>
      <c r="F127" s="51"/>
      <c r="G127" s="51"/>
      <c r="J127" s="3"/>
      <c r="K127" s="42"/>
      <c r="L127" s="200"/>
    </row>
    <row r="128" spans="1:12" ht="15.75" x14ac:dyDescent="0.25">
      <c r="A128" s="51"/>
      <c r="B128" s="51"/>
      <c r="C128" s="77" t="s">
        <v>505</v>
      </c>
      <c r="D128" s="51" t="s">
        <v>506</v>
      </c>
      <c r="E128" s="51"/>
      <c r="F128" s="51"/>
      <c r="G128" s="51"/>
      <c r="H128" s="26"/>
      <c r="I128" s="169" t="str">
        <f>IF(OR(H128="",D128=0),"",SUMIFS(Fee_Schedule[Rate],Fee_Schedule[Name],$L128,Fee_Schedule[Signatory or Non-Signatory],Selected_Signatory_or_NonSignatory,Fee_Schedule[Campus],Selected_Campus,Fee_Schedule[Report Date],Report_Date))</f>
        <v/>
      </c>
      <c r="J128" s="30">
        <f t="shared" ref="J128" si="13">IF(OR(H128="",I128=""),0,H128*I128)</f>
        <v>0</v>
      </c>
      <c r="K128" s="42"/>
      <c r="L128" s="200" t="s">
        <v>484</v>
      </c>
    </row>
    <row r="129" spans="1:12" ht="15.75" x14ac:dyDescent="0.25">
      <c r="A129" s="51"/>
      <c r="B129" s="51"/>
      <c r="C129" s="51"/>
      <c r="D129" s="51"/>
      <c r="E129" s="51"/>
      <c r="F129" s="51"/>
      <c r="G129" s="51"/>
      <c r="H129" s="51"/>
      <c r="I129" s="51"/>
      <c r="J129" s="62"/>
      <c r="K129" s="31">
        <f>SUM(J126:J128)</f>
        <v>0</v>
      </c>
      <c r="L129" s="200"/>
    </row>
    <row r="130" spans="1:12" ht="15" x14ac:dyDescent="0.2">
      <c r="A130" s="51"/>
      <c r="B130" s="51"/>
      <c r="C130" s="51"/>
      <c r="D130" s="51"/>
      <c r="E130" s="51"/>
      <c r="F130" s="51"/>
      <c r="G130" s="51"/>
      <c r="H130" s="51"/>
      <c r="I130" s="51"/>
      <c r="J130" s="42"/>
      <c r="K130" s="42"/>
      <c r="L130" s="200"/>
    </row>
    <row r="131" spans="1:12" ht="20.25" x14ac:dyDescent="0.3">
      <c r="A131" s="54"/>
      <c r="B131" s="55" t="s">
        <v>1631</v>
      </c>
      <c r="C131" s="87"/>
      <c r="D131" s="57"/>
      <c r="E131" s="58"/>
      <c r="F131" s="59"/>
      <c r="G131" s="59"/>
      <c r="H131" s="3"/>
      <c r="I131" s="88"/>
      <c r="J131" s="4"/>
      <c r="K131" s="42"/>
      <c r="L131" s="200"/>
    </row>
    <row r="132" spans="1:12" ht="15" x14ac:dyDescent="0.2">
      <c r="A132" s="43"/>
      <c r="B132" s="69"/>
      <c r="C132" s="37"/>
      <c r="D132" s="70"/>
      <c r="E132" s="70"/>
      <c r="F132" s="71"/>
      <c r="G132" s="70"/>
      <c r="H132" s="42"/>
      <c r="I132" s="42"/>
      <c r="J132" s="42"/>
      <c r="K132" s="42"/>
      <c r="L132" s="200"/>
    </row>
    <row r="133" spans="1:12" ht="15.75" x14ac:dyDescent="0.25">
      <c r="A133" s="43"/>
      <c r="B133" s="69"/>
      <c r="C133" s="127" t="s">
        <v>504</v>
      </c>
      <c r="D133" s="270" t="s">
        <v>1658</v>
      </c>
      <c r="E133" s="271"/>
      <c r="F133" s="272"/>
      <c r="G133" s="70"/>
      <c r="H133" s="34"/>
      <c r="I133" s="169" t="str">
        <f>IF(OR(H133="",D133=0),"",SUMIFS(Fee_Schedule[Rate],Fee_Schedule[Name],$L133,Fee_Schedule[Signatory or Non-Signatory],Selected_Signatory_or_NonSignatory,Fee_Schedule[Campus],Selected_Campus,Fee_Schedule[Report Date],Report_Date))</f>
        <v/>
      </c>
      <c r="J133" s="28">
        <f t="shared" ref="J133" si="14">IF(OR(H133="",I133=""),0,H133*I133)</f>
        <v>0</v>
      </c>
      <c r="K133" s="42"/>
      <c r="L133" s="200" t="s">
        <v>487</v>
      </c>
    </row>
    <row r="134" spans="1:12" ht="15" x14ac:dyDescent="0.2">
      <c r="A134" s="43"/>
      <c r="B134" s="69"/>
      <c r="C134" s="70"/>
      <c r="D134" s="70"/>
      <c r="E134" s="70"/>
      <c r="F134" s="70"/>
      <c r="G134" s="70"/>
      <c r="I134" s="24"/>
      <c r="J134" s="3"/>
      <c r="K134" s="42"/>
      <c r="L134" s="200"/>
    </row>
    <row r="135" spans="1:12" ht="15.75" x14ac:dyDescent="0.25">
      <c r="A135" s="43"/>
      <c r="B135" s="69"/>
      <c r="C135" s="127" t="s">
        <v>1632</v>
      </c>
      <c r="D135" s="117" t="s">
        <v>1758</v>
      </c>
      <c r="E135" s="70"/>
      <c r="F135" s="70"/>
      <c r="G135" s="70"/>
      <c r="H135" s="34"/>
      <c r="I135" s="169" t="str">
        <f>IF(OR(H135="",D135=0),"",SUMIFS(Fee_Schedule[Rate],Fee_Schedule[Name],$L135,Fee_Schedule[Signatory or Non-Signatory],Selected_Signatory_or_NonSignatory,Fee_Schedule[Campus],Selected_Campus,Fee_Schedule[Report Date],Report_Date))</f>
        <v/>
      </c>
      <c r="J135" s="30">
        <f t="shared" ref="J135" si="15">IF(OR(H135="",I135=""),0,H135*I135)</f>
        <v>0</v>
      </c>
      <c r="K135" s="42"/>
      <c r="L135" s="200" t="s">
        <v>488</v>
      </c>
    </row>
    <row r="136" spans="1:12" ht="24.95" customHeight="1" x14ac:dyDescent="0.25">
      <c r="A136" s="43"/>
      <c r="B136" s="69"/>
      <c r="C136" s="43"/>
      <c r="D136" s="217"/>
      <c r="E136" s="218"/>
      <c r="F136" s="218"/>
      <c r="G136" s="90"/>
      <c r="H136" s="43"/>
      <c r="I136" s="43"/>
      <c r="J136" s="62"/>
      <c r="K136" s="31">
        <f>SUM(J133:J135)</f>
        <v>0</v>
      </c>
      <c r="L136" s="200"/>
    </row>
    <row r="137" spans="1:12" ht="21" thickBot="1" x14ac:dyDescent="0.35">
      <c r="A137" s="91"/>
      <c r="B137" s="92"/>
      <c r="C137" s="92"/>
      <c r="D137" s="92"/>
      <c r="E137" s="92"/>
      <c r="F137" s="92"/>
      <c r="G137" s="92"/>
      <c r="H137" s="92"/>
      <c r="I137" s="92" t="s">
        <v>514</v>
      </c>
      <c r="J137" s="93"/>
      <c r="K137" s="94">
        <f>SUM(K13:K136)</f>
        <v>0</v>
      </c>
      <c r="L137" s="200"/>
    </row>
    <row r="138" spans="1:12" ht="15.75" hidden="1" thickTop="1" x14ac:dyDescent="0.2">
      <c r="K138" s="42"/>
    </row>
    <row r="139" spans="1:12" ht="15" hidden="1" x14ac:dyDescent="0.2">
      <c r="K139" s="42"/>
    </row>
    <row r="140" spans="1:12" ht="15" hidden="1" x14ac:dyDescent="0.2">
      <c r="K140" s="42"/>
    </row>
    <row r="141" spans="1:12" ht="24.95" hidden="1" customHeight="1" x14ac:dyDescent="0.2">
      <c r="K141" s="42"/>
    </row>
    <row r="143" spans="1:12" ht="13.5" hidden="1" thickTop="1" x14ac:dyDescent="0.2"/>
  </sheetData>
  <sheetProtection algorithmName="SHA-512" hashValue="MxZR5y2BCp0DLhosAgKABLdRoIiH5+R76XLQDUmQAg5DvZBRvMwzIYjX049Vj6aysvagIuy9MX/JRFmsnoHZ0A==" saltValue="X2HsTrR06O89un2IosXZMQ==" spinCount="100000" sheet="1" selectLockedCells="1"/>
  <dataConsolidate/>
  <mergeCells count="40">
    <mergeCell ref="F33:G33"/>
    <mergeCell ref="F34:G34"/>
    <mergeCell ref="F40:G40"/>
    <mergeCell ref="F41:G41"/>
    <mergeCell ref="F42:G42"/>
    <mergeCell ref="F35:G35"/>
    <mergeCell ref="A1:K1"/>
    <mergeCell ref="D3:G3"/>
    <mergeCell ref="F13:G13"/>
    <mergeCell ref="F14:G14"/>
    <mergeCell ref="F15:G15"/>
    <mergeCell ref="F12:G12"/>
    <mergeCell ref="F28:G28"/>
    <mergeCell ref="F29:G29"/>
    <mergeCell ref="F30:G30"/>
    <mergeCell ref="A2:K2"/>
    <mergeCell ref="F16:G16"/>
    <mergeCell ref="F17:G17"/>
    <mergeCell ref="F23:G23"/>
    <mergeCell ref="F24:G24"/>
    <mergeCell ref="F25:G25"/>
    <mergeCell ref="F26:G26"/>
    <mergeCell ref="F22:G22"/>
    <mergeCell ref="F27:G27"/>
    <mergeCell ref="D133:F133"/>
    <mergeCell ref="D69:E69"/>
    <mergeCell ref="D70:E70"/>
    <mergeCell ref="D4:G4"/>
    <mergeCell ref="D6:G6"/>
    <mergeCell ref="D8:G8"/>
    <mergeCell ref="F36:G36"/>
    <mergeCell ref="F37:G37"/>
    <mergeCell ref="F31:G31"/>
    <mergeCell ref="F32:G32"/>
    <mergeCell ref="F38:G38"/>
    <mergeCell ref="F39:G39"/>
    <mergeCell ref="F18:G18"/>
    <mergeCell ref="F19:G19"/>
    <mergeCell ref="F20:G20"/>
    <mergeCell ref="F21:G21"/>
  </mergeCells>
  <phoneticPr fontId="21" type="noConversion"/>
  <conditionalFormatting sqref="B13:B42">
    <cfRule type="expression" dxfId="37" priority="37">
      <formula>C13="International"</formula>
    </cfRule>
  </conditionalFormatting>
  <conditionalFormatting sqref="C13:C42">
    <cfRule type="expression" dxfId="36" priority="24">
      <formula>AND(COUNTA(C13:F13) &gt;= 1, COUNTA(C13:F13) &lt; 4)</formula>
    </cfRule>
    <cfRule type="expression" dxfId="35" priority="38">
      <formula>C13="International"</formula>
    </cfRule>
  </conditionalFormatting>
  <conditionalFormatting sqref="D13:D42">
    <cfRule type="expression" dxfId="34" priority="25">
      <formula>AND(COUNTA(C13:F13) &gt;= 1, COUNTA(C13:F13) &lt; 4)</formula>
    </cfRule>
    <cfRule type="expression" dxfId="33" priority="39">
      <formula>C13="International"</formula>
    </cfRule>
  </conditionalFormatting>
  <conditionalFormatting sqref="D89:D92 F90:G90 I90:J90 F91:J91 F92:G92 I92:J92">
    <cfRule type="expression" dxfId="32" priority="41">
      <formula>Selected_Campus="FAI"</formula>
    </cfRule>
  </conditionalFormatting>
  <conditionalFormatting sqref="D69:E70">
    <cfRule type="expression" dxfId="31" priority="9">
      <formula>AND(H69&gt;0,D69="")</formula>
    </cfRule>
  </conditionalFormatting>
  <conditionalFormatting sqref="D4:G4">
    <cfRule type="expression" dxfId="30" priority="6">
      <formula>LEFT(D4,6)="Select"</formula>
    </cfRule>
  </conditionalFormatting>
  <conditionalFormatting sqref="D6:G6">
    <cfRule type="expression" dxfId="29" priority="5">
      <formula>LEFT(D6,6)="Select"</formula>
    </cfRule>
  </conditionalFormatting>
  <conditionalFormatting sqref="D89:G89">
    <cfRule type="expression" dxfId="27" priority="32">
      <formula>Selected_Campus="FAI"</formula>
    </cfRule>
  </conditionalFormatting>
  <conditionalFormatting sqref="E13:E42">
    <cfRule type="expression" dxfId="26" priority="36">
      <formula>AND(COUNTA(C13:F13) &gt;= 1, COUNTA(C13:F13) &lt; 4)</formula>
    </cfRule>
    <cfRule type="expression" dxfId="25" priority="89">
      <formula>C13="International"</formula>
    </cfRule>
  </conditionalFormatting>
  <conditionalFormatting sqref="F13:F42">
    <cfRule type="expression" dxfId="24" priority="35">
      <formula>AND(COUNTA(C13:F13) &gt;= 1, COUNTA(C13:F13) &lt; 4)</formula>
    </cfRule>
    <cfRule type="expression" dxfId="23" priority="54">
      <formula>C13="International"</formula>
    </cfRule>
  </conditionalFormatting>
  <conditionalFormatting sqref="F69:F70">
    <cfRule type="expression" dxfId="22" priority="137">
      <formula>D69="OTHER"</formula>
    </cfRule>
    <cfRule type="expression" dxfId="21" priority="138">
      <formula>D69&lt;&gt;"OTHER"</formula>
    </cfRule>
  </conditionalFormatting>
  <conditionalFormatting sqref="G135">
    <cfRule type="expression" dxfId="20" priority="34">
      <formula>Selected_Campus="FAI"</formula>
    </cfRule>
  </conditionalFormatting>
  <conditionalFormatting sqref="H69:H70">
    <cfRule type="expression" dxfId="19" priority="129">
      <formula>AND(D69&lt;&gt;"",H69="")</formula>
    </cfRule>
  </conditionalFormatting>
  <conditionalFormatting sqref="I69:I70">
    <cfRule type="expression" dxfId="18" priority="12">
      <formula>_xlfn.XOR(D69="",H69="")</formula>
    </cfRule>
  </conditionalFormatting>
  <conditionalFormatting sqref="I13:J42">
    <cfRule type="expression" dxfId="17" priority="7">
      <formula>AND(COUNTBLANK($C13:$F13)&gt;0, COUNTBLANK($C13:$F13)&lt;COLUMNS($C13:$F13))</formula>
    </cfRule>
  </conditionalFormatting>
  <conditionalFormatting sqref="J69:J70">
    <cfRule type="expression" dxfId="16" priority="10">
      <formula>_xlfn.XOR(D69="",H69="")</formula>
    </cfRule>
  </conditionalFormatting>
  <dataValidations count="22">
    <dataValidation type="whole" operator="greaterThanOrEqual" allowBlank="1" showInputMessage="1" showErrorMessage="1" errorTitle="Invalid Value" error="Enter A Whole Number" promptTitle="Freight Information (In Pounds)" prompt="Pounds of freight" sqref="E57:F57 E49:F50 E53:F54" xr:uid="{95BC4175-9194-4EFB-970C-AD596CB1098C}">
      <formula1>0</formula1>
    </dataValidation>
    <dataValidation type="whole" operator="greaterThanOrEqual" allowBlank="1" showInputMessage="1" showErrorMessage="1" errorTitle="Invalid Value" error="Enter A Whole Number" promptTitle="Freight Information (In Pounds)" prompt="Pounds of Transit Freight on Domestic Flights." sqref="G108:G110 G118:G119 G113:G115" xr:uid="{A4FF9682-EB2F-4619-AC91-5127E0C1834B}">
      <formula1>0</formula1>
    </dataValidation>
    <dataValidation allowBlank="1" showInputMessage="1" showErrorMessage="1" errorTitle="Invalid Value" error="Enter P for Passenger Flight or C for Cargo Flight. Use P for Passenger/Cargo Combo Flights." promptTitle="Optional tail-number reporting" prompt="Field added at customer request." sqref="B13:B42" xr:uid="{49019EB2-655D-4A28-A97C-91BFFDD5D020}"/>
    <dataValidation type="whole" operator="greaterThanOrEqual" allowBlank="1" showInputMessage="1" showErrorMessage="1" errorTitle="Invalid Value" error="Enter A Whole Number" sqref="G57 G49:G51 E116:G116 E120:G120 E111:G111 E122:G122 E113:F115 E118:F119 E108:F110 H69:H70 E59:G59 E65:G65 E55:F55 E51:F51 G53:G55 G62:G63" xr:uid="{011BA086-9DF9-423B-B540-775EB58AE439}">
      <formula1>0</formula1>
    </dataValidation>
    <dataValidation type="whole" operator="greaterThanOrEqual" allowBlank="1" showInputMessage="1" showErrorMessage="1" errorTitle="Invalid Value" error="Enter A Whole Number" promptTitle="Freight Information (In Pounds)" prompt="Pounds of Enpland Freigth Loaded Onto Domestic Flights." sqref="E121:G121 E117:G117" xr:uid="{E86D7AD5-660F-4636-831D-AA9E3570C980}">
      <formula1>0</formula1>
    </dataValidation>
    <dataValidation type="whole" operator="greaterThanOrEqual" allowBlank="1" showInputMessage="1" showErrorMessage="1" errorTitle="Invalid Value" error="Enter A Whole Number" promptTitle="Help" prompt="Common Use Fees will be automatically assessed for all reported revenue and non-revenue enplaned passengers" sqref="H126" xr:uid="{FC5C2AFA-2A63-48EB-838A-9336FA465DD2}">
      <formula1>0</formula1>
    </dataValidation>
    <dataValidation type="whole" operator="greaterThan" allowBlank="1" showInputMessage="1" showErrorMessage="1" errorTitle="Invalid Value" error="Enter A Whole Number" promptTitle="Help" prompt="Number of Wide Body aircraft parkings parked for over 4 hours and not exceeding 24 hours" sqref="H75" xr:uid="{84E5711B-8570-4895-9A54-F4A41DEF2B19}">
      <formula1>0</formula1>
    </dataValidation>
    <dataValidation type="whole" operator="greaterThan" allowBlank="1" showInputMessage="1" showErrorMessage="1" errorTitle="Invalid Value" error="Enter A Whole Number" promptTitle="Help" prompt="Number of Wide Body aircraft parkings of up to 4 hours each" sqref="H74" xr:uid="{7D244658-B62E-4C39-A4A3-2B4E9A36A6F4}">
      <formula1>0</formula1>
    </dataValidation>
    <dataValidation type="whole" operator="greaterThanOrEqual" allowBlank="1" showInputMessage="1" showErrorMessage="1" errorTitle="Invalid Value" error="Enter A Whole Number" promptTitle="Help" prompt="Number of Narrow Body aircraft parkings for up to 4 hours each_x000a_" sqref="H77" xr:uid="{DD6E41D2-8916-4AF9-8388-2D5E7E9EE7CB}">
      <formula1>0</formula1>
    </dataValidation>
    <dataValidation type="whole" operator="greaterThanOrEqual" allowBlank="1" showInputMessage="1" showErrorMessage="1" errorTitle="Invalid Value" error="Enter A Whole Number" promptTitle="Help" prompt="Number of Narrow Body aircraft parkings parked for over 4 hours and not exceeding 24 hours" sqref="H78" xr:uid="{CE6F316C-81C0-489F-8F0C-D9C9E4493C58}">
      <formula1>0</formula1>
    </dataValidation>
    <dataValidation type="whole" operator="greaterThan" allowBlank="1" showInputMessage="1" showErrorMessage="1" errorTitle="Invalid Value" error="Enter A Whole Number" promptTitle="Help" prompt="Count of occurrences of gate use by aircraft type" sqref="H82:H85" xr:uid="{85DE3DBE-2CC1-4F44-8BBA-BF314FC5D237}">
      <formula1>0</formula1>
    </dataValidation>
    <dataValidation type="custom" allowBlank="1" showInputMessage="1" showErrorMessage="1" promptTitle="Help" prompt="Deplaned Mail (lbs) - U.S. mail, including bypass mail, that is unloaded from an aircraft including transfer crossloads, interlined, express, &amp; originating mail.  Do not include transit mail -- mail that remains on an aircraft or is offloaded exclusive." sqref="E62:F62 E63" xr:uid="{FF755F8B-EEAB-4C9C-A4B9-027626983960}">
      <formula1>TRUE</formula1>
    </dataValidation>
    <dataValidation type="list" allowBlank="1" showInputMessage="1" showErrorMessage="1" errorTitle="Invalid Value" error="Enter P for Passenger Flight or C for Cargo Flight. Use P for Passenger/Cargo Combo Flights." promptTitle="Help" prompt="Change to Domestic or International as appropriate based on the Landing and the Origin.  _x000a__x000a_Origins with international preclear status should be reported as Domestic_x000a_" sqref="C13:C42" xr:uid="{C2B47792-5422-4BAF-B7B5-ECF3D899030E}">
      <formula1>"Domestic,International"</formula1>
    </dataValidation>
    <dataValidation type="list" allowBlank="1" showInputMessage="1" showErrorMessage="1" errorTitle="Invalid Value" error="Enter P for Passenger Flight or C for Cargo Flight. Use P for Passenger/Cargo Combo Flights." promptTitle="Help" prompt="Change to Passenger or Cargo to describe the primary business purpose.  If both, select Passenger._x000a_" sqref="D13:D42" xr:uid="{867A35D7-14D8-472E-9A05-443903BDF4D4}">
      <formula1>"Cargo,Passenger"</formula1>
    </dataValidation>
    <dataValidation type="whole" operator="greaterThanOrEqual" allowBlank="1" showInputMessage="1" showErrorMessage="1" errorTitle="Invalid Value" error="Enter A Whole Number" promptTitle="Help" prompt="Enter the total number of aircraft inspected by CBP [JG9.1]using airport-provided CBP services. Greyed-out fields are auto-calculated._x000a_" sqref="H133" xr:uid="{9CD956EF-372E-4ADA-BAB7-36ABA711F75C}">
      <formula1>0</formula1>
    </dataValidation>
    <dataValidation type="whole" operator="greaterThanOrEqual" allowBlank="1" showInputMessage="1" showErrorMessage="1" errorTitle="Invalid Value" error="Enter A Whole Number" promptTitle="Help" prompt="Enter the total number of enplaned passengers processed through airport-provided check-in counters, boarding pass printers, or baggage tag systemsi.e., Common Use Passenger Processing (CUPPs) System.   Excludes preferentially leased ticket counters." sqref="H128" xr:uid="{7F71B268-DE45-49B3-B080-0FFCE4305D8C}">
      <formula1>0</formula1>
    </dataValidation>
    <dataValidation type="whole" allowBlank="1" showInputMessage="1" showErrorMessage="1" errorTitle="Invalid Value" error="Use integer values only" sqref="E13:E42" xr:uid="{A3B89B0C-B8AB-41B9-873A-5C1773189695}">
      <formula1>1</formula1>
      <formula2>2000</formula2>
    </dataValidation>
    <dataValidation allowBlank="1" showInputMessage="1" showErrorMessage="1" promptTitle="Help" prompt="Count of occurrences" sqref="H94 H96" xr:uid="{120D4856-3D61-4DE3-8E7D-6AAC8E41C896}"/>
    <dataValidation type="whole" operator="greaterThanOrEqual" allowBlank="1" showInputMessage="1" showErrorMessage="1" errorTitle="Invalid Value" error="Enter A Whole Number" promptTitle="Help" prompt="Enter the total number of deplaned revenue and non-revenue passengers who were processed through the airport’s FIS Facility or by the airport’s FIS personnel. Greyed-out fields are auto-calculated.  " sqref="H135" xr:uid="{20B0C5A5-A8DE-4049-9BCB-110274ED46DB}">
      <formula1>0</formula1>
    </dataValidation>
    <dataValidation type="list" allowBlank="1" showInputMessage="1" showErrorMessage="1" sqref="F13:F42" xr:uid="{7B0D8C3C-8BF0-4B78-ACB4-99EF21A1FEFA}">
      <formula1>INDIRECT("CMGTW[Name]")</formula1>
    </dataValidation>
    <dataValidation type="list" showInputMessage="1" showErrorMessage="1" sqref="D69:E70" xr:uid="{67E748CD-68A4-427F-ADD3-22E7A908E56F}">
      <formula1>INDIRECT("Fuel_Providers[Fuel]")</formula1>
    </dataValidation>
    <dataValidation type="custom" allowBlank="1" showInputMessage="1" showErrorMessage="1" promptTitle="Help" prompt="Enplaned Mail (lbs) - U.S. mail, including bypass mail, that is loaded onto an aircraft including transfer crossloads, interlined, express, and/or originating mail." sqref="E63:F63 E62" xr:uid="{7BAAD818-E45A-41C6-B713-A229ECE02C31}">
      <formula1>TRUE</formula1>
    </dataValidation>
  </dataValidations>
  <pageMargins left="0.7" right="0.7" top="0.75" bottom="0.75" header="0.3" footer="0.3"/>
  <pageSetup scale="53" fitToHeight="0" orientation="portrait" r:id="rId1"/>
  <cellWatches>
    <cellWatch r="H13"/>
  </cellWatches>
  <extLst>
    <ext xmlns:x14="http://schemas.microsoft.com/office/spreadsheetml/2009/9/main" uri="{78C0D931-6437-407d-A8EE-F0AAD7539E65}">
      <x14:conditionalFormattings>
        <x14:conditionalFormatting xmlns:xm="http://schemas.microsoft.com/office/excel/2006/main">
          <x14:cfRule type="expression" priority="1" id="{C461E09C-ECB9-41C0-960D-CF15C7358A5A}">
            <xm:f>AND('Airline Info'!F17="OTHER",LEFT('Airline Info'!F18,4)="Type")</xm:f>
            <x14:dxf>
              <fill>
                <patternFill>
                  <bgColor rgb="FFFF5B5B"/>
                </patternFill>
              </fill>
            </x14:dxf>
          </x14:cfRule>
          <xm:sqref>D8:G8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E8B7A-1232-468F-9912-2980AD462A51}">
  <sheetPr>
    <tabColor rgb="FF00B050"/>
    <pageSetUpPr fitToPage="1"/>
  </sheetPr>
  <dimension ref="B2:G103"/>
  <sheetViews>
    <sheetView showGridLines="0" zoomScaleNormal="100" workbookViewId="0">
      <selection activeCell="J99" sqref="J99"/>
    </sheetView>
  </sheetViews>
  <sheetFormatPr defaultColWidth="8.7109375" defaultRowHeight="15" x14ac:dyDescent="0.25"/>
  <cols>
    <col min="1" max="1" width="1" style="241" customWidth="1"/>
    <col min="2" max="2" width="2.42578125" style="241" customWidth="1"/>
    <col min="3" max="6" width="4" style="241" customWidth="1"/>
    <col min="7" max="7" width="68" style="241" customWidth="1"/>
    <col min="8" max="16384" width="8.7109375" style="241"/>
  </cols>
  <sheetData>
    <row r="2" spans="2:7" s="244" customFormat="1" ht="15.75" x14ac:dyDescent="0.25">
      <c r="C2" s="287" t="s">
        <v>1671</v>
      </c>
      <c r="D2" s="287"/>
      <c r="E2" s="287"/>
      <c r="F2" s="287"/>
      <c r="G2" s="287"/>
    </row>
    <row r="3" spans="2:7" s="244" customFormat="1" ht="15.75" x14ac:dyDescent="0.25">
      <c r="C3" s="287" t="s">
        <v>1672</v>
      </c>
      <c r="D3" s="287"/>
      <c r="E3" s="287"/>
      <c r="F3" s="287"/>
      <c r="G3" s="287"/>
    </row>
    <row r="4" spans="2:7" ht="15.75" x14ac:dyDescent="0.25">
      <c r="C4" s="243"/>
    </row>
    <row r="5" spans="2:7" ht="20.25" customHeight="1" x14ac:dyDescent="0.25">
      <c r="B5" s="288" t="s">
        <v>1662</v>
      </c>
      <c r="C5" s="288"/>
      <c r="D5" s="288"/>
      <c r="E5" s="288"/>
      <c r="F5" s="288"/>
      <c r="G5" s="288"/>
    </row>
    <row r="6" spans="2:7" ht="135.75" customHeight="1" x14ac:dyDescent="0.25">
      <c r="B6" s="290" t="s">
        <v>1663</v>
      </c>
      <c r="C6" s="290"/>
      <c r="D6" s="290"/>
      <c r="E6" s="290"/>
      <c r="F6" s="290"/>
      <c r="G6" s="290"/>
    </row>
    <row r="7" spans="2:7" ht="6" customHeight="1" x14ac:dyDescent="0.25"/>
    <row r="8" spans="2:7" ht="20.25" customHeight="1" x14ac:dyDescent="0.25">
      <c r="B8" s="288" t="s">
        <v>1664</v>
      </c>
      <c r="C8" s="288"/>
      <c r="D8" s="288"/>
      <c r="E8" s="288"/>
      <c r="F8" s="288"/>
      <c r="G8" s="288"/>
    </row>
    <row r="9" spans="2:7" ht="102.75" customHeight="1" x14ac:dyDescent="0.25">
      <c r="B9" s="290" t="s">
        <v>1665</v>
      </c>
      <c r="C9" s="290"/>
      <c r="D9" s="290"/>
      <c r="E9" s="290"/>
      <c r="F9" s="290"/>
      <c r="G9" s="290"/>
    </row>
    <row r="10" spans="2:7" ht="6" customHeight="1" x14ac:dyDescent="0.25"/>
    <row r="11" spans="2:7" ht="36.75" customHeight="1" x14ac:dyDescent="0.25">
      <c r="B11" s="289" t="s">
        <v>1666</v>
      </c>
      <c r="C11" s="289"/>
      <c r="D11" s="289"/>
      <c r="E11" s="289"/>
      <c r="F11" s="289"/>
      <c r="G11" s="289"/>
    </row>
    <row r="12" spans="2:7" ht="6" customHeight="1" x14ac:dyDescent="0.25"/>
    <row r="13" spans="2:7" ht="53.25" customHeight="1" x14ac:dyDescent="0.25">
      <c r="C13" s="245" t="s">
        <v>1673</v>
      </c>
      <c r="D13" s="290" t="s">
        <v>1674</v>
      </c>
      <c r="E13" s="290"/>
      <c r="F13" s="290"/>
      <c r="G13" s="290"/>
    </row>
    <row r="14" spans="2:7" ht="6" customHeight="1" x14ac:dyDescent="0.25"/>
    <row r="15" spans="2:7" ht="69.75" customHeight="1" x14ac:dyDescent="0.25">
      <c r="C15" s="245" t="s">
        <v>1675</v>
      </c>
      <c r="D15" s="290" t="s">
        <v>1676</v>
      </c>
      <c r="E15" s="290"/>
      <c r="F15" s="290"/>
      <c r="G15" s="290"/>
    </row>
    <row r="16" spans="2:7" ht="6" customHeight="1" x14ac:dyDescent="0.25"/>
    <row r="17" spans="2:7" ht="20.25" customHeight="1" x14ac:dyDescent="0.25">
      <c r="B17" s="288" t="s">
        <v>1667</v>
      </c>
      <c r="C17" s="288"/>
      <c r="D17" s="288"/>
      <c r="E17" s="288"/>
      <c r="F17" s="288"/>
      <c r="G17" s="288"/>
    </row>
    <row r="18" spans="2:7" ht="36.75" customHeight="1" x14ac:dyDescent="0.25">
      <c r="C18" s="246" t="s">
        <v>1673</v>
      </c>
      <c r="D18" s="288" t="s">
        <v>1677</v>
      </c>
      <c r="E18" s="288"/>
      <c r="F18" s="288"/>
      <c r="G18" s="288"/>
    </row>
    <row r="19" spans="2:7" ht="69.75" customHeight="1" x14ac:dyDescent="0.25">
      <c r="C19" s="246" t="s">
        <v>1675</v>
      </c>
      <c r="D19" s="288" t="s">
        <v>1749</v>
      </c>
      <c r="E19" s="288"/>
      <c r="F19" s="288"/>
      <c r="G19" s="288"/>
    </row>
    <row r="20" spans="2:7" ht="36.75" customHeight="1" x14ac:dyDescent="0.25">
      <c r="C20" s="246" t="s">
        <v>1678</v>
      </c>
      <c r="D20" s="288" t="s">
        <v>1679</v>
      </c>
      <c r="E20" s="288"/>
      <c r="F20" s="288"/>
      <c r="G20" s="288"/>
    </row>
    <row r="21" spans="2:7" ht="36.75" customHeight="1" x14ac:dyDescent="0.25">
      <c r="C21" s="246" t="s">
        <v>1680</v>
      </c>
      <c r="D21" s="288" t="s">
        <v>1681</v>
      </c>
      <c r="E21" s="288"/>
      <c r="F21" s="288"/>
      <c r="G21" s="288"/>
    </row>
    <row r="22" spans="2:7" ht="36.75" customHeight="1" x14ac:dyDescent="0.25">
      <c r="C22" s="246" t="s">
        <v>1682</v>
      </c>
      <c r="D22" s="288" t="s">
        <v>1683</v>
      </c>
      <c r="E22" s="288"/>
      <c r="F22" s="288"/>
      <c r="G22" s="288"/>
    </row>
    <row r="23" spans="2:7" ht="36.75" customHeight="1" x14ac:dyDescent="0.25">
      <c r="C23" s="246" t="s">
        <v>1684</v>
      </c>
      <c r="D23" s="288" t="s">
        <v>1685</v>
      </c>
      <c r="E23" s="288"/>
      <c r="F23" s="288"/>
      <c r="G23" s="288"/>
    </row>
    <row r="24" spans="2:7" ht="36.75" customHeight="1" x14ac:dyDescent="0.25">
      <c r="C24" s="246" t="s">
        <v>1686</v>
      </c>
      <c r="D24" s="288" t="s">
        <v>1687</v>
      </c>
      <c r="E24" s="288"/>
      <c r="F24" s="288"/>
      <c r="G24" s="288"/>
    </row>
    <row r="25" spans="2:7" ht="36.75" customHeight="1" x14ac:dyDescent="0.25">
      <c r="C25" s="246" t="s">
        <v>1688</v>
      </c>
      <c r="D25" s="288" t="s">
        <v>1689</v>
      </c>
      <c r="E25" s="288"/>
      <c r="F25" s="288"/>
      <c r="G25" s="288"/>
    </row>
    <row r="26" spans="2:7" ht="6" customHeight="1" x14ac:dyDescent="0.25"/>
    <row r="27" spans="2:7" ht="36.75" customHeight="1" x14ac:dyDescent="0.25">
      <c r="D27" s="292" t="s">
        <v>1750</v>
      </c>
      <c r="E27" s="292"/>
      <c r="F27" s="292"/>
      <c r="G27" s="292"/>
    </row>
    <row r="28" spans="2:7" ht="6" customHeight="1" x14ac:dyDescent="0.25"/>
    <row r="29" spans="2:7" ht="20.25" customHeight="1" x14ac:dyDescent="0.25">
      <c r="B29" s="288" t="s">
        <v>1668</v>
      </c>
      <c r="C29" s="288"/>
      <c r="D29" s="288"/>
      <c r="E29" s="288"/>
      <c r="F29" s="288"/>
      <c r="G29" s="288"/>
    </row>
    <row r="30" spans="2:7" ht="20.25" customHeight="1" x14ac:dyDescent="0.25">
      <c r="C30" s="246" t="s">
        <v>1673</v>
      </c>
      <c r="D30" s="288" t="s">
        <v>1690</v>
      </c>
      <c r="E30" s="288"/>
      <c r="F30" s="288"/>
      <c r="G30" s="288"/>
    </row>
    <row r="31" spans="2:7" ht="20.25" customHeight="1" x14ac:dyDescent="0.25">
      <c r="D31" s="246" t="s">
        <v>1691</v>
      </c>
      <c r="E31" s="288" t="s">
        <v>1692</v>
      </c>
      <c r="F31" s="288"/>
      <c r="G31" s="288"/>
    </row>
    <row r="32" spans="2:7" ht="20.25" customHeight="1" x14ac:dyDescent="0.25">
      <c r="D32" s="246" t="s">
        <v>1691</v>
      </c>
      <c r="E32" s="288" t="s">
        <v>1693</v>
      </c>
      <c r="F32" s="288"/>
      <c r="G32" s="288"/>
    </row>
    <row r="33" spans="3:7" ht="36.75" customHeight="1" x14ac:dyDescent="0.25">
      <c r="E33" s="247" t="s">
        <v>1694</v>
      </c>
      <c r="F33" s="290" t="s">
        <v>1695</v>
      </c>
      <c r="G33" s="290"/>
    </row>
    <row r="34" spans="3:7" ht="36.75" customHeight="1" x14ac:dyDescent="0.25">
      <c r="E34" s="247" t="s">
        <v>1694</v>
      </c>
      <c r="F34" s="290" t="s">
        <v>1696</v>
      </c>
      <c r="G34" s="290"/>
    </row>
    <row r="35" spans="3:7" ht="20.25" customHeight="1" x14ac:dyDescent="0.25">
      <c r="D35" s="246" t="s">
        <v>1691</v>
      </c>
      <c r="E35" s="288" t="s">
        <v>1697</v>
      </c>
      <c r="F35" s="288"/>
      <c r="G35" s="288"/>
    </row>
    <row r="36" spans="3:7" ht="36.75" customHeight="1" x14ac:dyDescent="0.25">
      <c r="E36" s="247" t="s">
        <v>1694</v>
      </c>
      <c r="F36" s="290" t="s">
        <v>1698</v>
      </c>
      <c r="G36" s="290"/>
    </row>
    <row r="37" spans="3:7" ht="36.75" customHeight="1" x14ac:dyDescent="0.25">
      <c r="E37" s="247" t="s">
        <v>1694</v>
      </c>
      <c r="F37" s="290" t="s">
        <v>1699</v>
      </c>
      <c r="G37" s="290"/>
    </row>
    <row r="38" spans="3:7" ht="53.25" customHeight="1" x14ac:dyDescent="0.25">
      <c r="E38" s="247" t="s">
        <v>1694</v>
      </c>
      <c r="F38" s="290" t="s">
        <v>1700</v>
      </c>
      <c r="G38" s="290"/>
    </row>
    <row r="39" spans="3:7" ht="53.25" customHeight="1" x14ac:dyDescent="0.25">
      <c r="D39" s="246" t="s">
        <v>1691</v>
      </c>
      <c r="E39" s="288" t="s">
        <v>1701</v>
      </c>
      <c r="F39" s="288"/>
      <c r="G39" s="288"/>
    </row>
    <row r="40" spans="3:7" ht="53.25" customHeight="1" x14ac:dyDescent="0.25">
      <c r="D40" s="246" t="s">
        <v>1691</v>
      </c>
      <c r="E40" s="288" t="s">
        <v>1702</v>
      </c>
      <c r="F40" s="288"/>
      <c r="G40" s="288"/>
    </row>
    <row r="41" spans="3:7" ht="119.25" customHeight="1" x14ac:dyDescent="0.25">
      <c r="D41" s="246" t="s">
        <v>1691</v>
      </c>
      <c r="E41" s="288" t="s">
        <v>1703</v>
      </c>
      <c r="F41" s="288"/>
      <c r="G41" s="288"/>
    </row>
    <row r="42" spans="3:7" ht="53.25" customHeight="1" x14ac:dyDescent="0.25">
      <c r="D42" s="246" t="s">
        <v>1691</v>
      </c>
      <c r="E42" s="288" t="s">
        <v>1704</v>
      </c>
      <c r="F42" s="288"/>
      <c r="G42" s="288"/>
    </row>
    <row r="43" spans="3:7" ht="6" customHeight="1" x14ac:dyDescent="0.25"/>
    <row r="44" spans="3:7" ht="20.25" customHeight="1" x14ac:dyDescent="0.25">
      <c r="C44" s="246" t="s">
        <v>1675</v>
      </c>
      <c r="D44" s="288" t="s">
        <v>496</v>
      </c>
      <c r="E44" s="288"/>
      <c r="F44" s="288"/>
      <c r="G44" s="288"/>
    </row>
    <row r="45" spans="3:7" ht="20.25" customHeight="1" x14ac:dyDescent="0.25">
      <c r="D45" s="246" t="s">
        <v>1691</v>
      </c>
      <c r="E45" s="288" t="s">
        <v>507</v>
      </c>
      <c r="F45" s="288"/>
      <c r="G45" s="288"/>
    </row>
    <row r="46" spans="3:7" ht="20.25" customHeight="1" x14ac:dyDescent="0.25">
      <c r="E46" s="248" t="s">
        <v>1694</v>
      </c>
      <c r="F46" s="288" t="s">
        <v>1705</v>
      </c>
      <c r="G46" s="288"/>
    </row>
    <row r="47" spans="3:7" ht="53.25" customHeight="1" x14ac:dyDescent="0.25">
      <c r="F47" s="248" t="s">
        <v>1706</v>
      </c>
      <c r="G47" s="242" t="s">
        <v>1707</v>
      </c>
    </row>
    <row r="48" spans="3:7" ht="69.75" customHeight="1" x14ac:dyDescent="0.25">
      <c r="F48" s="248" t="s">
        <v>1706</v>
      </c>
      <c r="G48" s="242" t="s">
        <v>1708</v>
      </c>
    </row>
    <row r="49" spans="3:7" ht="20.25" customHeight="1" x14ac:dyDescent="0.25">
      <c r="E49" s="248" t="s">
        <v>1694</v>
      </c>
      <c r="F49" s="288" t="s">
        <v>1709</v>
      </c>
      <c r="G49" s="288"/>
    </row>
    <row r="50" spans="3:7" ht="53.25" customHeight="1" x14ac:dyDescent="0.25">
      <c r="F50" s="248" t="s">
        <v>1706</v>
      </c>
      <c r="G50" s="242" t="s">
        <v>1710</v>
      </c>
    </row>
    <row r="51" spans="3:7" ht="53.25" customHeight="1" x14ac:dyDescent="0.25">
      <c r="F51" s="248" t="s">
        <v>1706</v>
      </c>
      <c r="G51" s="242" t="s">
        <v>1711</v>
      </c>
    </row>
    <row r="52" spans="3:7" ht="69.75" customHeight="1" x14ac:dyDescent="0.25">
      <c r="E52" s="248" t="s">
        <v>1694</v>
      </c>
      <c r="F52" s="288" t="s">
        <v>1712</v>
      </c>
      <c r="G52" s="288"/>
    </row>
    <row r="53" spans="3:7" ht="20.25" customHeight="1" x14ac:dyDescent="0.25">
      <c r="D53" s="246" t="s">
        <v>1691</v>
      </c>
      <c r="E53" s="288" t="s">
        <v>1713</v>
      </c>
      <c r="F53" s="288"/>
      <c r="G53" s="288"/>
    </row>
    <row r="54" spans="3:7" ht="69.75" customHeight="1" x14ac:dyDescent="0.25">
      <c r="E54" s="248" t="s">
        <v>1694</v>
      </c>
      <c r="F54" s="288" t="s">
        <v>1714</v>
      </c>
      <c r="G54" s="288"/>
    </row>
    <row r="55" spans="3:7" ht="86.25" customHeight="1" x14ac:dyDescent="0.25">
      <c r="E55" s="248" t="s">
        <v>1694</v>
      </c>
      <c r="F55" s="288" t="s">
        <v>1715</v>
      </c>
      <c r="G55" s="288"/>
    </row>
    <row r="56" spans="3:7" ht="6" customHeight="1" x14ac:dyDescent="0.25"/>
    <row r="57" spans="3:7" ht="36.75" customHeight="1" x14ac:dyDescent="0.25">
      <c r="C57" s="246" t="s">
        <v>1678</v>
      </c>
      <c r="D57" s="288" t="s">
        <v>1716</v>
      </c>
      <c r="E57" s="288"/>
      <c r="F57" s="288"/>
      <c r="G57" s="288"/>
    </row>
    <row r="58" spans="3:7" ht="36.75" customHeight="1" x14ac:dyDescent="0.25">
      <c r="D58" s="246" t="s">
        <v>1691</v>
      </c>
      <c r="E58" s="288" t="s">
        <v>1717</v>
      </c>
      <c r="F58" s="288"/>
      <c r="G58" s="288"/>
    </row>
    <row r="59" spans="3:7" ht="36.75" customHeight="1" x14ac:dyDescent="0.25">
      <c r="D59" s="246" t="s">
        <v>1691</v>
      </c>
      <c r="E59" s="288" t="s">
        <v>1718</v>
      </c>
      <c r="F59" s="288"/>
      <c r="G59" s="288"/>
    </row>
    <row r="60" spans="3:7" ht="36.75" customHeight="1" x14ac:dyDescent="0.25">
      <c r="D60" s="246" t="s">
        <v>1691</v>
      </c>
      <c r="E60" s="288" t="s">
        <v>1719</v>
      </c>
      <c r="F60" s="288"/>
      <c r="G60" s="288"/>
    </row>
    <row r="61" spans="3:7" ht="36.75" customHeight="1" x14ac:dyDescent="0.25">
      <c r="D61" s="246" t="s">
        <v>1691</v>
      </c>
      <c r="E61" s="288" t="s">
        <v>1720</v>
      </c>
      <c r="F61" s="288"/>
      <c r="G61" s="288"/>
    </row>
    <row r="62" spans="3:7" ht="6" customHeight="1" x14ac:dyDescent="0.25"/>
    <row r="63" spans="3:7" ht="36.75" customHeight="1" x14ac:dyDescent="0.25">
      <c r="C63" s="246" t="s">
        <v>1680</v>
      </c>
      <c r="D63" s="288" t="s">
        <v>1721</v>
      </c>
      <c r="E63" s="288"/>
      <c r="F63" s="288"/>
      <c r="G63" s="288"/>
    </row>
    <row r="64" spans="3:7" ht="69.75" customHeight="1" x14ac:dyDescent="0.25">
      <c r="D64" s="246" t="s">
        <v>1691</v>
      </c>
      <c r="E64" s="288" t="s">
        <v>1722</v>
      </c>
      <c r="F64" s="288"/>
      <c r="G64" s="288"/>
    </row>
    <row r="65" spans="3:7" ht="86.25" customHeight="1" x14ac:dyDescent="0.25">
      <c r="D65" s="246" t="s">
        <v>1691</v>
      </c>
      <c r="E65" s="288" t="s">
        <v>1723</v>
      </c>
      <c r="F65" s="288"/>
      <c r="G65" s="288"/>
    </row>
    <row r="66" spans="3:7" ht="69.75" customHeight="1" x14ac:dyDescent="0.25">
      <c r="D66" s="246" t="s">
        <v>1691</v>
      </c>
      <c r="E66" s="288" t="s">
        <v>1724</v>
      </c>
      <c r="F66" s="288"/>
      <c r="G66" s="288"/>
    </row>
    <row r="67" spans="3:7" ht="86.25" customHeight="1" x14ac:dyDescent="0.25">
      <c r="D67" s="246" t="s">
        <v>1691</v>
      </c>
      <c r="E67" s="288" t="s">
        <v>1725</v>
      </c>
      <c r="F67" s="288"/>
      <c r="G67" s="288"/>
    </row>
    <row r="68" spans="3:7" ht="6" customHeight="1" x14ac:dyDescent="0.25"/>
    <row r="69" spans="3:7" ht="86.25" customHeight="1" x14ac:dyDescent="0.25">
      <c r="C69" s="246" t="s">
        <v>1682</v>
      </c>
      <c r="D69" s="288" t="s">
        <v>1726</v>
      </c>
      <c r="E69" s="288"/>
      <c r="F69" s="288"/>
      <c r="G69" s="288"/>
    </row>
    <row r="70" spans="3:7" ht="20.25" customHeight="1" x14ac:dyDescent="0.25">
      <c r="E70" s="248" t="s">
        <v>1694</v>
      </c>
      <c r="F70" s="288" t="s">
        <v>1727</v>
      </c>
      <c r="G70" s="288"/>
    </row>
    <row r="71" spans="3:7" ht="20.25" customHeight="1" x14ac:dyDescent="0.25">
      <c r="E71" s="248" t="s">
        <v>1694</v>
      </c>
      <c r="F71" s="288" t="s">
        <v>1728</v>
      </c>
      <c r="G71" s="288"/>
    </row>
    <row r="72" spans="3:7" ht="20.25" customHeight="1" x14ac:dyDescent="0.25">
      <c r="E72" s="248" t="s">
        <v>1694</v>
      </c>
      <c r="F72" s="288" t="s">
        <v>1729</v>
      </c>
      <c r="G72" s="288"/>
    </row>
    <row r="73" spans="3:7" ht="20.25" customHeight="1" x14ac:dyDescent="0.25">
      <c r="E73" s="248" t="s">
        <v>1694</v>
      </c>
      <c r="F73" s="288" t="s">
        <v>1730</v>
      </c>
      <c r="G73" s="288"/>
    </row>
    <row r="74" spans="3:7" ht="6" customHeight="1" x14ac:dyDescent="0.25"/>
    <row r="75" spans="3:7" ht="53.25" customHeight="1" x14ac:dyDescent="0.25">
      <c r="C75" s="246" t="s">
        <v>1684</v>
      </c>
      <c r="D75" s="288" t="s">
        <v>1731</v>
      </c>
      <c r="E75" s="288"/>
      <c r="F75" s="288"/>
      <c r="G75" s="288"/>
    </row>
    <row r="76" spans="3:7" ht="53.25" customHeight="1" x14ac:dyDescent="0.25">
      <c r="D76" s="246" t="s">
        <v>1691</v>
      </c>
      <c r="E76" s="288" t="s">
        <v>1732</v>
      </c>
      <c r="F76" s="288"/>
      <c r="G76" s="288"/>
    </row>
    <row r="77" spans="3:7" ht="69.75" customHeight="1" x14ac:dyDescent="0.25">
      <c r="D77" s="246" t="s">
        <v>1691</v>
      </c>
      <c r="E77" s="288" t="s">
        <v>1733</v>
      </c>
      <c r="F77" s="288"/>
      <c r="G77" s="288"/>
    </row>
    <row r="78" spans="3:7" ht="6" customHeight="1" x14ac:dyDescent="0.25"/>
    <row r="79" spans="3:7" ht="20.25" customHeight="1" x14ac:dyDescent="0.25">
      <c r="C79" s="246" t="s">
        <v>1686</v>
      </c>
      <c r="D79" s="288" t="s">
        <v>498</v>
      </c>
      <c r="E79" s="288"/>
      <c r="F79" s="288"/>
      <c r="G79" s="288"/>
    </row>
    <row r="80" spans="3:7" ht="36.75" customHeight="1" x14ac:dyDescent="0.25">
      <c r="D80" s="291" t="s">
        <v>1669</v>
      </c>
      <c r="E80" s="291"/>
      <c r="F80" s="291"/>
      <c r="G80" s="291"/>
    </row>
    <row r="81" spans="3:7" ht="36.75" customHeight="1" x14ac:dyDescent="0.25">
      <c r="D81" s="246" t="s">
        <v>1691</v>
      </c>
      <c r="E81" s="288" t="s">
        <v>1734</v>
      </c>
      <c r="F81" s="288"/>
      <c r="G81" s="288"/>
    </row>
    <row r="82" spans="3:7" ht="53.25" customHeight="1" x14ac:dyDescent="0.25">
      <c r="E82" s="248" t="s">
        <v>1694</v>
      </c>
      <c r="F82" s="288" t="s">
        <v>1735</v>
      </c>
      <c r="G82" s="288"/>
    </row>
    <row r="83" spans="3:7" ht="53.25" customHeight="1" x14ac:dyDescent="0.25">
      <c r="E83" s="248" t="s">
        <v>1694</v>
      </c>
      <c r="F83" s="288" t="s">
        <v>1736</v>
      </c>
      <c r="G83" s="288"/>
    </row>
    <row r="84" spans="3:7" ht="86.25" customHeight="1" x14ac:dyDescent="0.25">
      <c r="E84" s="248" t="s">
        <v>1694</v>
      </c>
      <c r="F84" s="288" t="s">
        <v>1737</v>
      </c>
      <c r="G84" s="288"/>
    </row>
    <row r="85" spans="3:7" ht="53.25" customHeight="1" x14ac:dyDescent="0.25">
      <c r="D85" s="246" t="s">
        <v>1691</v>
      </c>
      <c r="E85" s="288" t="s">
        <v>1738</v>
      </c>
      <c r="F85" s="288"/>
      <c r="G85" s="288"/>
    </row>
    <row r="86" spans="3:7" ht="86.25" customHeight="1" x14ac:dyDescent="0.25">
      <c r="D86" s="246" t="s">
        <v>1691</v>
      </c>
      <c r="E86" s="288" t="s">
        <v>1739</v>
      </c>
      <c r="F86" s="288"/>
      <c r="G86" s="288"/>
    </row>
    <row r="87" spans="3:7" ht="6" customHeight="1" x14ac:dyDescent="0.25"/>
    <row r="88" spans="3:7" ht="20.25" customHeight="1" x14ac:dyDescent="0.25">
      <c r="C88" s="246" t="s">
        <v>1688</v>
      </c>
      <c r="D88" s="288" t="s">
        <v>499</v>
      </c>
      <c r="E88" s="288"/>
      <c r="F88" s="288"/>
      <c r="G88" s="288"/>
    </row>
    <row r="89" spans="3:7" ht="69.75" customHeight="1" x14ac:dyDescent="0.25">
      <c r="D89" s="246" t="s">
        <v>1691</v>
      </c>
      <c r="E89" s="288" t="s">
        <v>1740</v>
      </c>
      <c r="F89" s="288"/>
      <c r="G89" s="288"/>
    </row>
    <row r="90" spans="3:7" ht="102.75" customHeight="1" x14ac:dyDescent="0.25">
      <c r="D90" s="246" t="s">
        <v>1691</v>
      </c>
      <c r="E90" s="288" t="s">
        <v>1741</v>
      </c>
      <c r="F90" s="288"/>
      <c r="G90" s="288"/>
    </row>
    <row r="91" spans="3:7" ht="6" customHeight="1" x14ac:dyDescent="0.25"/>
    <row r="92" spans="3:7" ht="20.25" customHeight="1" x14ac:dyDescent="0.25">
      <c r="C92" s="246" t="s">
        <v>1742</v>
      </c>
      <c r="D92" s="288" t="s">
        <v>1631</v>
      </c>
      <c r="E92" s="288"/>
      <c r="F92" s="288"/>
      <c r="G92" s="288"/>
    </row>
    <row r="93" spans="3:7" ht="53.25" customHeight="1" x14ac:dyDescent="0.25">
      <c r="D93" s="246" t="s">
        <v>1691</v>
      </c>
      <c r="E93" s="288" t="s">
        <v>1743</v>
      </c>
      <c r="F93" s="288"/>
      <c r="G93" s="288"/>
    </row>
    <row r="94" spans="3:7" ht="69.75" customHeight="1" x14ac:dyDescent="0.25">
      <c r="D94" s="246" t="s">
        <v>1691</v>
      </c>
      <c r="E94" s="288" t="s">
        <v>1744</v>
      </c>
      <c r="F94" s="288"/>
      <c r="G94" s="288"/>
    </row>
    <row r="95" spans="3:7" ht="6" customHeight="1" x14ac:dyDescent="0.25"/>
    <row r="96" spans="3:7" ht="69.75" customHeight="1" x14ac:dyDescent="0.25">
      <c r="C96" s="246" t="s">
        <v>1745</v>
      </c>
      <c r="D96" s="288" t="s">
        <v>1746</v>
      </c>
      <c r="E96" s="288"/>
      <c r="F96" s="288"/>
      <c r="G96" s="288"/>
    </row>
    <row r="97" spans="2:7" ht="6" customHeight="1" x14ac:dyDescent="0.25"/>
    <row r="98" spans="2:7" ht="20.25" customHeight="1" x14ac:dyDescent="0.25">
      <c r="B98" s="288" t="s">
        <v>1670</v>
      </c>
      <c r="C98" s="288"/>
      <c r="D98" s="288"/>
      <c r="E98" s="288"/>
      <c r="F98" s="288"/>
      <c r="G98" s="288"/>
    </row>
    <row r="99" spans="2:7" ht="36.75" customHeight="1" x14ac:dyDescent="0.25">
      <c r="C99" s="245" t="s">
        <v>1673</v>
      </c>
      <c r="D99" s="289" t="s">
        <v>1751</v>
      </c>
      <c r="E99" s="289"/>
      <c r="F99" s="289"/>
      <c r="G99" s="289"/>
    </row>
    <row r="100" spans="2:7" ht="36.75" customHeight="1" x14ac:dyDescent="0.25">
      <c r="C100" s="245" t="s">
        <v>1675</v>
      </c>
      <c r="D100" s="290" t="s">
        <v>1752</v>
      </c>
      <c r="E100" s="290"/>
      <c r="F100" s="290"/>
      <c r="G100" s="290"/>
    </row>
    <row r="101" spans="2:7" ht="36.75" customHeight="1" x14ac:dyDescent="0.25">
      <c r="C101" s="245" t="s">
        <v>1678</v>
      </c>
      <c r="D101" s="290" t="s">
        <v>1753</v>
      </c>
      <c r="E101" s="290"/>
      <c r="F101" s="290"/>
      <c r="G101" s="290"/>
    </row>
    <row r="102" spans="2:7" ht="20.25" customHeight="1" x14ac:dyDescent="0.25">
      <c r="C102" s="245" t="s">
        <v>1680</v>
      </c>
      <c r="D102" s="289" t="s">
        <v>1747</v>
      </c>
      <c r="E102" s="289"/>
      <c r="F102" s="289"/>
      <c r="G102" s="289"/>
    </row>
    <row r="103" spans="2:7" ht="53.25" customHeight="1" x14ac:dyDescent="0.25">
      <c r="C103" s="245" t="s">
        <v>1682</v>
      </c>
      <c r="D103" s="289" t="s">
        <v>1748</v>
      </c>
      <c r="E103" s="289"/>
      <c r="F103" s="289"/>
      <c r="G103" s="289"/>
    </row>
  </sheetData>
  <sheetProtection algorithmName="SHA-512" hashValue="gxw5SBqpBwThZ7Wi0lDjYpJQUM+uP3Q4cnyYQLefDbEe4fkPnOMHSOmkMB/WEJAp0Fds6Zj6IHwecrWZnH2Ufw==" saltValue="z7q7sKzgg8sUa4IbGutS6Q==" spinCount="100000" sheet="1" objects="1" scenarios="1"/>
  <mergeCells count="80">
    <mergeCell ref="D21:G21"/>
    <mergeCell ref="B5:G5"/>
    <mergeCell ref="B6:G6"/>
    <mergeCell ref="B8:G8"/>
    <mergeCell ref="B9:G9"/>
    <mergeCell ref="B11:G11"/>
    <mergeCell ref="D13:G13"/>
    <mergeCell ref="D15:G15"/>
    <mergeCell ref="B17:G17"/>
    <mergeCell ref="D18:G18"/>
    <mergeCell ref="D19:G19"/>
    <mergeCell ref="D20:G20"/>
    <mergeCell ref="E35:G35"/>
    <mergeCell ref="D22:G22"/>
    <mergeCell ref="D23:G23"/>
    <mergeCell ref="D24:G24"/>
    <mergeCell ref="D25:G25"/>
    <mergeCell ref="D27:G27"/>
    <mergeCell ref="B29:G29"/>
    <mergeCell ref="D30:G30"/>
    <mergeCell ref="E31:G31"/>
    <mergeCell ref="E32:G32"/>
    <mergeCell ref="F33:G33"/>
    <mergeCell ref="F34:G34"/>
    <mergeCell ref="F52:G52"/>
    <mergeCell ref="F36:G36"/>
    <mergeCell ref="F37:G37"/>
    <mergeCell ref="F38:G38"/>
    <mergeCell ref="E39:G39"/>
    <mergeCell ref="E40:G40"/>
    <mergeCell ref="E41:G41"/>
    <mergeCell ref="E42:G42"/>
    <mergeCell ref="D44:G44"/>
    <mergeCell ref="E45:G45"/>
    <mergeCell ref="F46:G46"/>
    <mergeCell ref="F49:G49"/>
    <mergeCell ref="E66:G66"/>
    <mergeCell ref="E53:G53"/>
    <mergeCell ref="F54:G54"/>
    <mergeCell ref="F55:G55"/>
    <mergeCell ref="D57:G57"/>
    <mergeCell ref="E58:G58"/>
    <mergeCell ref="E59:G59"/>
    <mergeCell ref="E60:G60"/>
    <mergeCell ref="E61:G61"/>
    <mergeCell ref="D63:G63"/>
    <mergeCell ref="E64:G64"/>
    <mergeCell ref="E65:G65"/>
    <mergeCell ref="E81:G81"/>
    <mergeCell ref="E67:G67"/>
    <mergeCell ref="D69:G69"/>
    <mergeCell ref="F70:G70"/>
    <mergeCell ref="F71:G71"/>
    <mergeCell ref="F72:G72"/>
    <mergeCell ref="F73:G73"/>
    <mergeCell ref="D101:G101"/>
    <mergeCell ref="D102:G102"/>
    <mergeCell ref="D103:G103"/>
    <mergeCell ref="E89:G89"/>
    <mergeCell ref="E90:G90"/>
    <mergeCell ref="D92:G92"/>
    <mergeCell ref="E93:G93"/>
    <mergeCell ref="E94:G94"/>
    <mergeCell ref="D96:G96"/>
    <mergeCell ref="C2:G2"/>
    <mergeCell ref="C3:G3"/>
    <mergeCell ref="B98:G98"/>
    <mergeCell ref="D99:G99"/>
    <mergeCell ref="D100:G100"/>
    <mergeCell ref="F82:G82"/>
    <mergeCell ref="F83:G83"/>
    <mergeCell ref="F84:G84"/>
    <mergeCell ref="E85:G85"/>
    <mergeCell ref="E86:G86"/>
    <mergeCell ref="D88:G88"/>
    <mergeCell ref="D75:G75"/>
    <mergeCell ref="E76:G76"/>
    <mergeCell ref="E77:G77"/>
    <mergeCell ref="D79:G79"/>
    <mergeCell ref="D80:G80"/>
  </mergeCells>
  <pageMargins left="0.75" right="0.75" top="1" bottom="1" header="0.511811023622047" footer="0.511811023622047"/>
  <pageSetup fitToHeight="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3817A-A96F-4412-9F12-B36C864AA44B}">
  <sheetPr codeName="Sheet1">
    <tabColor theme="1"/>
  </sheetPr>
  <dimension ref="A1:M45"/>
  <sheetViews>
    <sheetView zoomScale="140" zoomScaleNormal="140" workbookViewId="0">
      <selection activeCell="C21" sqref="C21"/>
    </sheetView>
  </sheetViews>
  <sheetFormatPr defaultColWidth="0" defaultRowHeight="12.75" zeroHeight="1" x14ac:dyDescent="0.2"/>
  <cols>
    <col min="1" max="1" width="3.5703125" customWidth="1"/>
    <col min="2" max="4" width="21.85546875" customWidth="1"/>
    <col min="5" max="5" width="33.85546875" customWidth="1"/>
    <col min="6" max="6" width="49.85546875" customWidth="1"/>
    <col min="7" max="16384" width="8.7109375" hidden="1"/>
  </cols>
  <sheetData>
    <row r="1" spans="2:13" ht="23.25" x14ac:dyDescent="0.35">
      <c r="B1" s="215" t="s">
        <v>1383</v>
      </c>
      <c r="C1" s="215"/>
      <c r="D1" s="215"/>
      <c r="E1" s="215"/>
    </row>
    <row r="2" spans="2:13" ht="23.25" x14ac:dyDescent="0.35">
      <c r="B2" s="215"/>
      <c r="C2" s="215"/>
      <c r="D2" s="215"/>
      <c r="E2" s="215"/>
    </row>
    <row r="3" spans="2:13" x14ac:dyDescent="0.2">
      <c r="B3" s="297" t="s">
        <v>1567</v>
      </c>
      <c r="C3" s="297"/>
      <c r="D3" s="297"/>
      <c r="E3" s="297"/>
      <c r="F3" s="297"/>
      <c r="G3" s="297"/>
      <c r="H3" s="297"/>
      <c r="I3" s="297"/>
      <c r="J3" s="297"/>
      <c r="K3" s="297"/>
      <c r="L3" s="297"/>
      <c r="M3" s="297"/>
    </row>
    <row r="4" spans="2:13" x14ac:dyDescent="0.2">
      <c r="B4" s="298" t="s">
        <v>1568</v>
      </c>
      <c r="C4" s="298"/>
      <c r="D4" s="298"/>
      <c r="E4" s="298"/>
      <c r="F4" s="298"/>
      <c r="G4" s="226"/>
      <c r="H4" s="226"/>
      <c r="I4" s="226"/>
      <c r="J4" s="226"/>
      <c r="K4" s="226"/>
      <c r="L4" s="226"/>
      <c r="M4" s="226"/>
    </row>
    <row r="5" spans="2:13" x14ac:dyDescent="0.2">
      <c r="B5" s="224"/>
      <c r="C5" s="224"/>
      <c r="D5" s="224"/>
      <c r="E5" s="224"/>
      <c r="F5" s="224"/>
      <c r="G5" s="225"/>
      <c r="H5" s="225"/>
      <c r="I5" s="225"/>
      <c r="J5" s="225"/>
      <c r="K5" s="225"/>
      <c r="L5" s="225"/>
      <c r="M5" s="225"/>
    </row>
    <row r="6" spans="2:13" ht="99.95" customHeight="1" x14ac:dyDescent="0.2">
      <c r="B6" s="299" t="s">
        <v>1577</v>
      </c>
      <c r="C6" s="299"/>
      <c r="D6" s="299"/>
      <c r="E6" s="299"/>
      <c r="F6" s="299"/>
    </row>
    <row r="7" spans="2:13" x14ac:dyDescent="0.2">
      <c r="B7" s="44"/>
      <c r="C7" s="44"/>
      <c r="D7" s="44"/>
      <c r="E7" s="44"/>
    </row>
    <row r="8" spans="2:13" x14ac:dyDescent="0.2"/>
    <row r="9" spans="2:13" x14ac:dyDescent="0.2">
      <c r="B9" s="171" t="s">
        <v>1569</v>
      </c>
      <c r="C9" s="44" t="s">
        <v>1571</v>
      </c>
      <c r="D9" s="229" t="s">
        <v>1576</v>
      </c>
      <c r="E9" s="229" t="s">
        <v>1572</v>
      </c>
    </row>
    <row r="10" spans="2:13" x14ac:dyDescent="0.2">
      <c r="C10" s="227" t="s">
        <v>1570</v>
      </c>
      <c r="D10" s="230">
        <f>MAX(MonthLU[LastSaved])</f>
        <v>46219.471260300925</v>
      </c>
      <c r="E10" s="228">
        <f>MAX(MonthLU[Last_Refreshed])</f>
        <v>46234.443938425924</v>
      </c>
    </row>
    <row r="11" spans="2:13" x14ac:dyDescent="0.2">
      <c r="C11" s="227" t="s">
        <v>6</v>
      </c>
      <c r="D11" s="230">
        <f>MAX(CMGTW[LastSaved])</f>
        <v>45971.664069675928</v>
      </c>
      <c r="E11" s="228">
        <f>MAX(CMGTW[Last_Refreshed])</f>
        <v>46234.443942546299</v>
      </c>
    </row>
    <row r="12" spans="2:13" x14ac:dyDescent="0.2">
      <c r="C12" s="227" t="s">
        <v>1573</v>
      </c>
      <c r="D12" s="230">
        <f>MAX(Company_2[LastSaved])</f>
        <v>46211.504577083331</v>
      </c>
      <c r="E12" s="228">
        <f>MAX(Company_2[Last_Refreshed])</f>
        <v>46234.443957673611</v>
      </c>
    </row>
    <row r="13" spans="2:13" x14ac:dyDescent="0.2">
      <c r="C13" s="227" t="s">
        <v>1574</v>
      </c>
      <c r="D13" s="230">
        <f>MAX(Fuel_Providers[LastSaved])</f>
        <v>45944.604528587966</v>
      </c>
      <c r="E13" s="228">
        <f>MAX(Fuel_Providers[Last_Refreshed])</f>
        <v>46234.443970081018</v>
      </c>
    </row>
    <row r="14" spans="2:13" x14ac:dyDescent="0.2">
      <c r="C14" s="227" t="s">
        <v>4</v>
      </c>
      <c r="D14" s="230">
        <f>MAX(Campus[LastSaved])</f>
        <v>45923.611169212963</v>
      </c>
      <c r="E14" s="228">
        <f>MAX(Campus[Last_Refreshed])</f>
        <v>46234.443969664353</v>
      </c>
    </row>
    <row r="15" spans="2:13" x14ac:dyDescent="0.2">
      <c r="C15" s="227" t="s">
        <v>1575</v>
      </c>
      <c r="D15" s="230">
        <f>MAX(Fee_Schedule[LastSaved])</f>
        <v>46219.482270023145</v>
      </c>
      <c r="E15" s="228">
        <f>MAX(Fee_Schedule[Last_Refreshed])</f>
        <v>46234.443921331018</v>
      </c>
    </row>
    <row r="16" spans="2:13" x14ac:dyDescent="0.2"/>
    <row r="17" spans="2:5" x14ac:dyDescent="0.2"/>
    <row r="18" spans="2:5" x14ac:dyDescent="0.2"/>
    <row r="19" spans="2:5" x14ac:dyDescent="0.2"/>
    <row r="20" spans="2:5" x14ac:dyDescent="0.2"/>
    <row r="21" spans="2:5" x14ac:dyDescent="0.2"/>
    <row r="22" spans="2:5" x14ac:dyDescent="0.2">
      <c r="B22" s="171" t="s">
        <v>1578</v>
      </c>
      <c r="C22" s="231" t="str">
        <f>'Airline Info'!C49</f>
        <v>Version: 07/30/2026</v>
      </c>
    </row>
    <row r="23" spans="2:5" x14ac:dyDescent="0.2">
      <c r="B23" s="171"/>
    </row>
    <row r="24" spans="2:5" ht="13.5" thickBot="1" x14ac:dyDescent="0.25">
      <c r="B24" s="171" t="s">
        <v>1581</v>
      </c>
      <c r="C24" s="233" t="s">
        <v>1579</v>
      </c>
      <c r="D24" s="293" t="s">
        <v>1580</v>
      </c>
      <c r="E24" s="294"/>
    </row>
    <row r="25" spans="2:5" s="232" customFormat="1" ht="24.6" customHeight="1" thickTop="1" x14ac:dyDescent="0.2">
      <c r="C25" s="234" t="s">
        <v>1759</v>
      </c>
      <c r="D25" s="295" t="s">
        <v>1637</v>
      </c>
      <c r="E25" s="296"/>
    </row>
    <row r="26" spans="2:5" s="232" customFormat="1" ht="24.6" customHeight="1" x14ac:dyDescent="0.2"/>
    <row r="27" spans="2:5" x14ac:dyDescent="0.2"/>
    <row r="28" spans="2:5" x14ac:dyDescent="0.2"/>
    <row r="29" spans="2:5" x14ac:dyDescent="0.2"/>
    <row r="30" spans="2:5" x14ac:dyDescent="0.2"/>
    <row r="31" spans="2:5" x14ac:dyDescent="0.2"/>
    <row r="32" spans="2:5"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sheetData>
  <sheetProtection selectLockedCells="1" selectUnlockedCells="1"/>
  <mergeCells count="5">
    <mergeCell ref="D24:E24"/>
    <mergeCell ref="D25:E25"/>
    <mergeCell ref="B3:M3"/>
    <mergeCell ref="B4:F4"/>
    <mergeCell ref="B6:F6"/>
  </mergeCells>
  <phoneticPr fontId="41" type="noConversion"/>
  <conditionalFormatting sqref="E10:E15">
    <cfRule type="expression" dxfId="15" priority="2">
      <formula>$E10&lt;TODAY()-1</formula>
    </cfRule>
  </conditionalFormatting>
  <hyperlinks>
    <hyperlink ref="B3" r:id="rId1" display="https://dot.alaska.gov/aias/rates_fees.shtml" xr:uid="{04B9720D-7B76-4D0F-9E74-FBA82D12EB1C}"/>
    <hyperlink ref="B4" r:id="rId2" xr:uid="{5CF4B8AF-6AF1-42C1-9163-EDB0ABBFE7C6}"/>
  </hyperlinks>
  <pageMargins left="0.7" right="0.7" top="0.75" bottom="0.75" header="0.3" footer="0.3"/>
  <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19F47-426C-4A22-BACC-ED8EF4E61FB7}">
  <sheetPr codeName="Sheet9">
    <tabColor rgb="FF00B050"/>
  </sheetPr>
  <dimension ref="C5:T14"/>
  <sheetViews>
    <sheetView zoomScale="80" zoomScaleNormal="80" workbookViewId="0">
      <selection activeCell="C10" sqref="C10"/>
    </sheetView>
  </sheetViews>
  <sheetFormatPr defaultRowHeight="12.75" x14ac:dyDescent="0.2"/>
  <cols>
    <col min="3" max="3" width="28.28515625" customWidth="1"/>
    <col min="20" max="20" width="77.5703125" customWidth="1"/>
  </cols>
  <sheetData>
    <row r="5" spans="3:20" x14ac:dyDescent="0.2">
      <c r="C5" t="e" vm="3">
        <v>#VALUE!</v>
      </c>
    </row>
    <row r="8" spans="3:20" x14ac:dyDescent="0.2">
      <c r="T8" s="171"/>
    </row>
    <row r="9" spans="3:20" x14ac:dyDescent="0.2">
      <c r="T9" s="172"/>
    </row>
    <row r="10" spans="3:20" x14ac:dyDescent="0.2">
      <c r="T10" s="173"/>
    </row>
    <row r="11" spans="3:20" x14ac:dyDescent="0.2">
      <c r="T11" s="172"/>
    </row>
    <row r="12" spans="3:20" x14ac:dyDescent="0.2">
      <c r="T12" s="173"/>
    </row>
    <row r="13" spans="3:20" x14ac:dyDescent="0.2">
      <c r="T13" s="172"/>
    </row>
    <row r="14" spans="3:20" x14ac:dyDescent="0.2">
      <c r="T14" s="173"/>
    </row>
  </sheetData>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FB05-682F-4191-88BB-C94B82A5E60A}">
  <sheetPr codeName="Sheet3">
    <tabColor theme="1"/>
  </sheetPr>
  <dimension ref="A1:K1921"/>
  <sheetViews>
    <sheetView zoomScale="140" zoomScaleNormal="140" workbookViewId="0">
      <selection activeCell="C45" sqref="C45"/>
    </sheetView>
  </sheetViews>
  <sheetFormatPr defaultRowHeight="12.75" x14ac:dyDescent="0.2"/>
  <cols>
    <col min="1" max="1" width="32.85546875" bestFit="1" customWidth="1"/>
    <col min="2" max="2" width="9.140625" bestFit="1" customWidth="1"/>
    <col min="3" max="3" width="27.140625" bestFit="1" customWidth="1"/>
    <col min="4" max="4" width="33.5703125" bestFit="1" customWidth="1"/>
    <col min="5" max="5" width="5.5703125" bestFit="1" customWidth="1"/>
    <col min="6" max="6" width="14" bestFit="1" customWidth="1"/>
    <col min="7" max="7" width="10.5703125" bestFit="1" customWidth="1"/>
    <col min="8" max="8" width="28.7109375" bestFit="1" customWidth="1"/>
    <col min="9" max="9" width="8.85546875" bestFit="1" customWidth="1"/>
    <col min="10" max="10" width="15.42578125" bestFit="1" customWidth="1"/>
    <col min="11" max="11" width="17.5703125" bestFit="1" customWidth="1"/>
    <col min="12" max="12" width="16" customWidth="1"/>
  </cols>
  <sheetData>
    <row r="1" spans="1:11" x14ac:dyDescent="0.2">
      <c r="A1" t="s">
        <v>1360</v>
      </c>
      <c r="B1" t="s">
        <v>1361</v>
      </c>
      <c r="C1" t="s">
        <v>472</v>
      </c>
      <c r="D1" t="s">
        <v>1362</v>
      </c>
      <c r="E1" t="s">
        <v>1294</v>
      </c>
      <c r="F1" t="s">
        <v>1363</v>
      </c>
      <c r="G1" t="s">
        <v>1364</v>
      </c>
      <c r="H1" t="s">
        <v>1365</v>
      </c>
      <c r="I1" t="s">
        <v>490</v>
      </c>
      <c r="J1" t="s">
        <v>1309</v>
      </c>
      <c r="K1" t="s">
        <v>1327</v>
      </c>
    </row>
    <row r="2" spans="1:11" x14ac:dyDescent="0.2">
      <c r="A2" t="s">
        <v>473</v>
      </c>
      <c r="B2">
        <v>74</v>
      </c>
      <c r="C2" t="s">
        <v>478</v>
      </c>
      <c r="D2" t="s">
        <v>1366</v>
      </c>
      <c r="E2">
        <v>2026</v>
      </c>
      <c r="F2" s="163">
        <v>45839</v>
      </c>
      <c r="G2" t="s">
        <v>38</v>
      </c>
      <c r="H2" t="s">
        <v>435</v>
      </c>
      <c r="I2">
        <v>175.92</v>
      </c>
      <c r="J2" s="164">
        <v>46219.482270023145</v>
      </c>
      <c r="K2" s="164">
        <v>46234.443921331018</v>
      </c>
    </row>
    <row r="3" spans="1:11" x14ac:dyDescent="0.2">
      <c r="A3" t="s">
        <v>473</v>
      </c>
      <c r="B3">
        <v>74</v>
      </c>
      <c r="C3" t="s">
        <v>478</v>
      </c>
      <c r="D3" t="s">
        <v>1366</v>
      </c>
      <c r="E3">
        <v>2026</v>
      </c>
      <c r="F3" s="163">
        <v>45839</v>
      </c>
      <c r="G3" t="s">
        <v>39</v>
      </c>
      <c r="H3" t="s">
        <v>435</v>
      </c>
      <c r="I3">
        <v>175.92</v>
      </c>
      <c r="J3" s="164">
        <v>46219.482270023145</v>
      </c>
      <c r="K3" s="164">
        <v>46234.443921331018</v>
      </c>
    </row>
    <row r="4" spans="1:11" x14ac:dyDescent="0.2">
      <c r="A4" t="s">
        <v>473</v>
      </c>
      <c r="B4">
        <v>74</v>
      </c>
      <c r="C4" t="s">
        <v>478</v>
      </c>
      <c r="D4" t="s">
        <v>1366</v>
      </c>
      <c r="E4">
        <v>2026</v>
      </c>
      <c r="F4" s="163">
        <v>45839</v>
      </c>
      <c r="G4" t="s">
        <v>38</v>
      </c>
      <c r="H4" t="s">
        <v>1367</v>
      </c>
      <c r="I4">
        <v>175.92</v>
      </c>
      <c r="J4" s="164">
        <v>46219.482270023145</v>
      </c>
      <c r="K4" s="164">
        <v>46234.443921331018</v>
      </c>
    </row>
    <row r="5" spans="1:11" x14ac:dyDescent="0.2">
      <c r="A5" t="s">
        <v>473</v>
      </c>
      <c r="B5">
        <v>74</v>
      </c>
      <c r="C5" t="s">
        <v>478</v>
      </c>
      <c r="D5" t="s">
        <v>1366</v>
      </c>
      <c r="E5">
        <v>2026</v>
      </c>
      <c r="F5" s="163">
        <v>45839</v>
      </c>
      <c r="G5" t="s">
        <v>39</v>
      </c>
      <c r="H5" t="s">
        <v>1367</v>
      </c>
      <c r="I5">
        <v>175.92</v>
      </c>
      <c r="J5" s="164">
        <v>46219.482270023145</v>
      </c>
      <c r="K5" s="164">
        <v>46234.443921331018</v>
      </c>
    </row>
    <row r="6" spans="1:11" x14ac:dyDescent="0.2">
      <c r="A6" t="s">
        <v>473</v>
      </c>
      <c r="B6">
        <v>74</v>
      </c>
      <c r="C6" t="s">
        <v>478</v>
      </c>
      <c r="D6" t="s">
        <v>1366</v>
      </c>
      <c r="E6">
        <v>2026</v>
      </c>
      <c r="F6" s="163">
        <v>45870</v>
      </c>
      <c r="G6" t="s">
        <v>38</v>
      </c>
      <c r="H6" t="s">
        <v>435</v>
      </c>
      <c r="I6">
        <v>175.92</v>
      </c>
      <c r="J6" s="164">
        <v>46219.482270023145</v>
      </c>
      <c r="K6" s="164">
        <v>46234.443921331018</v>
      </c>
    </row>
    <row r="7" spans="1:11" x14ac:dyDescent="0.2">
      <c r="A7" t="s">
        <v>473</v>
      </c>
      <c r="B7">
        <v>74</v>
      </c>
      <c r="C7" t="s">
        <v>478</v>
      </c>
      <c r="D7" t="s">
        <v>1366</v>
      </c>
      <c r="E7">
        <v>2026</v>
      </c>
      <c r="F7" s="163">
        <v>45870</v>
      </c>
      <c r="G7" t="s">
        <v>39</v>
      </c>
      <c r="H7" t="s">
        <v>435</v>
      </c>
      <c r="I7">
        <v>175.92</v>
      </c>
      <c r="J7" s="164">
        <v>46219.482270023145</v>
      </c>
      <c r="K7" s="164">
        <v>46234.443921331018</v>
      </c>
    </row>
    <row r="8" spans="1:11" x14ac:dyDescent="0.2">
      <c r="A8" t="s">
        <v>473</v>
      </c>
      <c r="B8">
        <v>74</v>
      </c>
      <c r="C8" t="s">
        <v>478</v>
      </c>
      <c r="D8" t="s">
        <v>1366</v>
      </c>
      <c r="E8">
        <v>2026</v>
      </c>
      <c r="F8" s="163">
        <v>45870</v>
      </c>
      <c r="G8" t="s">
        <v>38</v>
      </c>
      <c r="H8" t="s">
        <v>1367</v>
      </c>
      <c r="I8">
        <v>175.92</v>
      </c>
      <c r="J8" s="164">
        <v>46219.482270023145</v>
      </c>
      <c r="K8" s="164">
        <v>46234.443921331018</v>
      </c>
    </row>
    <row r="9" spans="1:11" x14ac:dyDescent="0.2">
      <c r="A9" t="s">
        <v>473</v>
      </c>
      <c r="B9">
        <v>74</v>
      </c>
      <c r="C9" t="s">
        <v>478</v>
      </c>
      <c r="D9" t="s">
        <v>1366</v>
      </c>
      <c r="E9">
        <v>2026</v>
      </c>
      <c r="F9" s="163">
        <v>45870</v>
      </c>
      <c r="G9" t="s">
        <v>39</v>
      </c>
      <c r="H9" t="s">
        <v>1367</v>
      </c>
      <c r="I9">
        <v>175.92</v>
      </c>
      <c r="J9" s="164">
        <v>46219.482270023145</v>
      </c>
      <c r="K9" s="164">
        <v>46234.443921331018</v>
      </c>
    </row>
    <row r="10" spans="1:11" x14ac:dyDescent="0.2">
      <c r="A10" t="s">
        <v>473</v>
      </c>
      <c r="B10">
        <v>74</v>
      </c>
      <c r="C10" t="s">
        <v>478</v>
      </c>
      <c r="D10" t="s">
        <v>1366</v>
      </c>
      <c r="E10">
        <v>2026</v>
      </c>
      <c r="F10" s="163">
        <v>45901</v>
      </c>
      <c r="G10" t="s">
        <v>38</v>
      </c>
      <c r="H10" t="s">
        <v>435</v>
      </c>
      <c r="I10">
        <v>175.92</v>
      </c>
      <c r="J10" s="164">
        <v>46219.482270023145</v>
      </c>
      <c r="K10" s="164">
        <v>46234.443921331018</v>
      </c>
    </row>
    <row r="11" spans="1:11" x14ac:dyDescent="0.2">
      <c r="A11" t="s">
        <v>473</v>
      </c>
      <c r="B11">
        <v>74</v>
      </c>
      <c r="C11" t="s">
        <v>478</v>
      </c>
      <c r="D11" t="s">
        <v>1366</v>
      </c>
      <c r="E11">
        <v>2026</v>
      </c>
      <c r="F11" s="163">
        <v>45901</v>
      </c>
      <c r="G11" t="s">
        <v>39</v>
      </c>
      <c r="H11" t="s">
        <v>435</v>
      </c>
      <c r="I11">
        <v>175.92</v>
      </c>
      <c r="J11" s="164">
        <v>46219.482270023145</v>
      </c>
      <c r="K11" s="164">
        <v>46234.443921331018</v>
      </c>
    </row>
    <row r="12" spans="1:11" x14ac:dyDescent="0.2">
      <c r="A12" t="s">
        <v>473</v>
      </c>
      <c r="B12">
        <v>74</v>
      </c>
      <c r="C12" t="s">
        <v>478</v>
      </c>
      <c r="D12" t="s">
        <v>1366</v>
      </c>
      <c r="E12">
        <v>2026</v>
      </c>
      <c r="F12" s="163">
        <v>45901</v>
      </c>
      <c r="G12" t="s">
        <v>38</v>
      </c>
      <c r="H12" t="s">
        <v>1367</v>
      </c>
      <c r="I12">
        <v>175.92</v>
      </c>
      <c r="J12" s="164">
        <v>46219.482270023145</v>
      </c>
      <c r="K12" s="164">
        <v>46234.443921331018</v>
      </c>
    </row>
    <row r="13" spans="1:11" x14ac:dyDescent="0.2">
      <c r="A13" t="s">
        <v>473</v>
      </c>
      <c r="B13">
        <v>74</v>
      </c>
      <c r="C13" t="s">
        <v>478</v>
      </c>
      <c r="D13" t="s">
        <v>1366</v>
      </c>
      <c r="E13">
        <v>2026</v>
      </c>
      <c r="F13" s="163">
        <v>45901</v>
      </c>
      <c r="G13" t="s">
        <v>39</v>
      </c>
      <c r="H13" t="s">
        <v>1367</v>
      </c>
      <c r="I13">
        <v>175.92</v>
      </c>
      <c r="J13" s="164">
        <v>46219.482270023145</v>
      </c>
      <c r="K13" s="164">
        <v>46234.443921331018</v>
      </c>
    </row>
    <row r="14" spans="1:11" x14ac:dyDescent="0.2">
      <c r="A14" t="s">
        <v>473</v>
      </c>
      <c r="B14">
        <v>74</v>
      </c>
      <c r="C14" t="s">
        <v>478</v>
      </c>
      <c r="D14" t="s">
        <v>1366</v>
      </c>
      <c r="E14">
        <v>2026</v>
      </c>
      <c r="F14" s="163">
        <v>45931</v>
      </c>
      <c r="G14" t="s">
        <v>38</v>
      </c>
      <c r="H14" t="s">
        <v>435</v>
      </c>
      <c r="I14">
        <v>175.92</v>
      </c>
      <c r="J14" s="164">
        <v>46219.482270023145</v>
      </c>
      <c r="K14" s="164">
        <v>46234.443921331018</v>
      </c>
    </row>
    <row r="15" spans="1:11" x14ac:dyDescent="0.2">
      <c r="A15" t="s">
        <v>473</v>
      </c>
      <c r="B15">
        <v>74</v>
      </c>
      <c r="C15" t="s">
        <v>478</v>
      </c>
      <c r="D15" t="s">
        <v>1366</v>
      </c>
      <c r="E15">
        <v>2026</v>
      </c>
      <c r="F15" s="163">
        <v>45931</v>
      </c>
      <c r="G15" t="s">
        <v>39</v>
      </c>
      <c r="H15" t="s">
        <v>435</v>
      </c>
      <c r="I15">
        <v>175.92</v>
      </c>
      <c r="J15" s="164">
        <v>46219.482270023145</v>
      </c>
      <c r="K15" s="164">
        <v>46234.443921331018</v>
      </c>
    </row>
    <row r="16" spans="1:11" x14ac:dyDescent="0.2">
      <c r="A16" t="s">
        <v>473</v>
      </c>
      <c r="B16">
        <v>74</v>
      </c>
      <c r="C16" t="s">
        <v>478</v>
      </c>
      <c r="D16" t="s">
        <v>1366</v>
      </c>
      <c r="E16">
        <v>2026</v>
      </c>
      <c r="F16" s="163">
        <v>45931</v>
      </c>
      <c r="G16" t="s">
        <v>38</v>
      </c>
      <c r="H16" t="s">
        <v>1367</v>
      </c>
      <c r="I16">
        <v>175.92</v>
      </c>
      <c r="J16" s="164">
        <v>46219.482270023145</v>
      </c>
      <c r="K16" s="164">
        <v>46234.443921331018</v>
      </c>
    </row>
    <row r="17" spans="1:11" x14ac:dyDescent="0.2">
      <c r="A17" t="s">
        <v>473</v>
      </c>
      <c r="B17">
        <v>74</v>
      </c>
      <c r="C17" t="s">
        <v>478</v>
      </c>
      <c r="D17" t="s">
        <v>1366</v>
      </c>
      <c r="E17">
        <v>2026</v>
      </c>
      <c r="F17" s="163">
        <v>45931</v>
      </c>
      <c r="G17" t="s">
        <v>39</v>
      </c>
      <c r="H17" t="s">
        <v>1367</v>
      </c>
      <c r="I17">
        <v>175.92</v>
      </c>
      <c r="J17" s="164">
        <v>46219.482270023145</v>
      </c>
      <c r="K17" s="164">
        <v>46234.443921331018</v>
      </c>
    </row>
    <row r="18" spans="1:11" x14ac:dyDescent="0.2">
      <c r="A18" t="s">
        <v>473</v>
      </c>
      <c r="B18">
        <v>74</v>
      </c>
      <c r="C18" t="s">
        <v>478</v>
      </c>
      <c r="D18" t="s">
        <v>1366</v>
      </c>
      <c r="E18">
        <v>2026</v>
      </c>
      <c r="F18" s="163">
        <v>45962</v>
      </c>
      <c r="G18" t="s">
        <v>38</v>
      </c>
      <c r="H18" t="s">
        <v>435</v>
      </c>
      <c r="I18">
        <v>175.92</v>
      </c>
      <c r="J18" s="164">
        <v>46219.482270023145</v>
      </c>
      <c r="K18" s="164">
        <v>46234.443921331018</v>
      </c>
    </row>
    <row r="19" spans="1:11" x14ac:dyDescent="0.2">
      <c r="A19" t="s">
        <v>473</v>
      </c>
      <c r="B19">
        <v>74</v>
      </c>
      <c r="C19" t="s">
        <v>478</v>
      </c>
      <c r="D19" t="s">
        <v>1366</v>
      </c>
      <c r="E19">
        <v>2026</v>
      </c>
      <c r="F19" s="163">
        <v>45962</v>
      </c>
      <c r="G19" t="s">
        <v>39</v>
      </c>
      <c r="H19" t="s">
        <v>435</v>
      </c>
      <c r="I19">
        <v>175.92</v>
      </c>
      <c r="J19" s="164">
        <v>46219.482270023145</v>
      </c>
      <c r="K19" s="164">
        <v>46234.443921331018</v>
      </c>
    </row>
    <row r="20" spans="1:11" x14ac:dyDescent="0.2">
      <c r="A20" t="s">
        <v>473</v>
      </c>
      <c r="B20">
        <v>74</v>
      </c>
      <c r="C20" t="s">
        <v>478</v>
      </c>
      <c r="D20" t="s">
        <v>1366</v>
      </c>
      <c r="E20">
        <v>2026</v>
      </c>
      <c r="F20" s="163">
        <v>45962</v>
      </c>
      <c r="G20" t="s">
        <v>38</v>
      </c>
      <c r="H20" t="s">
        <v>1367</v>
      </c>
      <c r="I20">
        <v>175.92</v>
      </c>
      <c r="J20" s="164">
        <v>46219.482270023145</v>
      </c>
      <c r="K20" s="164">
        <v>46234.443921331018</v>
      </c>
    </row>
    <row r="21" spans="1:11" x14ac:dyDescent="0.2">
      <c r="A21" t="s">
        <v>473</v>
      </c>
      <c r="B21">
        <v>74</v>
      </c>
      <c r="C21" t="s">
        <v>478</v>
      </c>
      <c r="D21" t="s">
        <v>1366</v>
      </c>
      <c r="E21">
        <v>2026</v>
      </c>
      <c r="F21" s="163">
        <v>45962</v>
      </c>
      <c r="G21" t="s">
        <v>39</v>
      </c>
      <c r="H21" t="s">
        <v>1367</v>
      </c>
      <c r="I21">
        <v>175.92</v>
      </c>
      <c r="J21" s="164">
        <v>46219.482270023145</v>
      </c>
      <c r="K21" s="164">
        <v>46234.443921331018</v>
      </c>
    </row>
    <row r="22" spans="1:11" x14ac:dyDescent="0.2">
      <c r="A22" t="s">
        <v>473</v>
      </c>
      <c r="B22">
        <v>74</v>
      </c>
      <c r="C22" t="s">
        <v>478</v>
      </c>
      <c r="D22" t="s">
        <v>1366</v>
      </c>
      <c r="E22">
        <v>2026</v>
      </c>
      <c r="F22" s="163">
        <v>45992</v>
      </c>
      <c r="G22" t="s">
        <v>38</v>
      </c>
      <c r="H22" t="s">
        <v>435</v>
      </c>
      <c r="I22">
        <v>175.92</v>
      </c>
      <c r="J22" s="164">
        <v>46219.482270023145</v>
      </c>
      <c r="K22" s="164">
        <v>46234.443921331018</v>
      </c>
    </row>
    <row r="23" spans="1:11" x14ac:dyDescent="0.2">
      <c r="A23" t="s">
        <v>473</v>
      </c>
      <c r="B23">
        <v>74</v>
      </c>
      <c r="C23" t="s">
        <v>478</v>
      </c>
      <c r="D23" t="s">
        <v>1366</v>
      </c>
      <c r="E23">
        <v>2026</v>
      </c>
      <c r="F23" s="163">
        <v>45992</v>
      </c>
      <c r="G23" t="s">
        <v>39</v>
      </c>
      <c r="H23" t="s">
        <v>435</v>
      </c>
      <c r="I23">
        <v>175.92</v>
      </c>
      <c r="J23" s="164">
        <v>46219.482270023145</v>
      </c>
      <c r="K23" s="164">
        <v>46234.443921331018</v>
      </c>
    </row>
    <row r="24" spans="1:11" x14ac:dyDescent="0.2">
      <c r="A24" t="s">
        <v>473</v>
      </c>
      <c r="B24">
        <v>74</v>
      </c>
      <c r="C24" t="s">
        <v>478</v>
      </c>
      <c r="D24" t="s">
        <v>1366</v>
      </c>
      <c r="E24">
        <v>2026</v>
      </c>
      <c r="F24" s="163">
        <v>45992</v>
      </c>
      <c r="G24" t="s">
        <v>38</v>
      </c>
      <c r="H24" t="s">
        <v>1367</v>
      </c>
      <c r="I24">
        <v>175.92</v>
      </c>
      <c r="J24" s="164">
        <v>46219.482270023145</v>
      </c>
      <c r="K24" s="164">
        <v>46234.443921331018</v>
      </c>
    </row>
    <row r="25" spans="1:11" x14ac:dyDescent="0.2">
      <c r="A25" t="s">
        <v>473</v>
      </c>
      <c r="B25">
        <v>74</v>
      </c>
      <c r="C25" t="s">
        <v>478</v>
      </c>
      <c r="D25" t="s">
        <v>1366</v>
      </c>
      <c r="E25">
        <v>2026</v>
      </c>
      <c r="F25" s="163">
        <v>45992</v>
      </c>
      <c r="G25" t="s">
        <v>39</v>
      </c>
      <c r="H25" t="s">
        <v>1367</v>
      </c>
      <c r="I25">
        <v>175.92</v>
      </c>
      <c r="J25" s="164">
        <v>46219.482270023145</v>
      </c>
      <c r="K25" s="164">
        <v>46234.443921331018</v>
      </c>
    </row>
    <row r="26" spans="1:11" x14ac:dyDescent="0.2">
      <c r="A26" t="s">
        <v>473</v>
      </c>
      <c r="B26">
        <v>74</v>
      </c>
      <c r="C26" t="s">
        <v>478</v>
      </c>
      <c r="D26" t="s">
        <v>1366</v>
      </c>
      <c r="E26">
        <v>2026</v>
      </c>
      <c r="F26" s="163">
        <v>46023</v>
      </c>
      <c r="G26" t="s">
        <v>38</v>
      </c>
      <c r="H26" t="s">
        <v>435</v>
      </c>
      <c r="I26">
        <v>175.92</v>
      </c>
      <c r="J26" s="164">
        <v>46219.482270023145</v>
      </c>
      <c r="K26" s="164">
        <v>46234.443921331018</v>
      </c>
    </row>
    <row r="27" spans="1:11" x14ac:dyDescent="0.2">
      <c r="A27" t="s">
        <v>473</v>
      </c>
      <c r="B27">
        <v>74</v>
      </c>
      <c r="C27" t="s">
        <v>478</v>
      </c>
      <c r="D27" t="s">
        <v>1366</v>
      </c>
      <c r="E27">
        <v>2026</v>
      </c>
      <c r="F27" s="163">
        <v>46023</v>
      </c>
      <c r="G27" t="s">
        <v>39</v>
      </c>
      <c r="H27" t="s">
        <v>435</v>
      </c>
      <c r="I27">
        <v>175.92</v>
      </c>
      <c r="J27" s="164">
        <v>46219.482270023145</v>
      </c>
      <c r="K27" s="164">
        <v>46234.443921331018</v>
      </c>
    </row>
    <row r="28" spans="1:11" x14ac:dyDescent="0.2">
      <c r="A28" t="s">
        <v>473</v>
      </c>
      <c r="B28">
        <v>74</v>
      </c>
      <c r="C28" t="s">
        <v>478</v>
      </c>
      <c r="D28" t="s">
        <v>1366</v>
      </c>
      <c r="E28">
        <v>2026</v>
      </c>
      <c r="F28" s="163">
        <v>46023</v>
      </c>
      <c r="G28" t="s">
        <v>38</v>
      </c>
      <c r="H28" t="s">
        <v>1367</v>
      </c>
      <c r="I28">
        <v>175.92</v>
      </c>
      <c r="J28" s="164">
        <v>46219.482270023145</v>
      </c>
      <c r="K28" s="164">
        <v>46234.443921331018</v>
      </c>
    </row>
    <row r="29" spans="1:11" x14ac:dyDescent="0.2">
      <c r="A29" t="s">
        <v>473</v>
      </c>
      <c r="B29">
        <v>74</v>
      </c>
      <c r="C29" t="s">
        <v>478</v>
      </c>
      <c r="D29" t="s">
        <v>1366</v>
      </c>
      <c r="E29">
        <v>2026</v>
      </c>
      <c r="F29" s="163">
        <v>46023</v>
      </c>
      <c r="G29" t="s">
        <v>39</v>
      </c>
      <c r="H29" t="s">
        <v>1367</v>
      </c>
      <c r="I29">
        <v>175.92</v>
      </c>
      <c r="J29" s="164">
        <v>46219.482270023145</v>
      </c>
      <c r="K29" s="164">
        <v>46234.443921331018</v>
      </c>
    </row>
    <row r="30" spans="1:11" x14ac:dyDescent="0.2">
      <c r="A30" t="s">
        <v>473</v>
      </c>
      <c r="B30">
        <v>74</v>
      </c>
      <c r="C30" t="s">
        <v>478</v>
      </c>
      <c r="D30" t="s">
        <v>1366</v>
      </c>
      <c r="E30">
        <v>2026</v>
      </c>
      <c r="F30" s="163">
        <v>46054</v>
      </c>
      <c r="G30" t="s">
        <v>38</v>
      </c>
      <c r="H30" t="s">
        <v>435</v>
      </c>
      <c r="I30">
        <v>175.92</v>
      </c>
      <c r="J30" s="164">
        <v>46219.482270023145</v>
      </c>
      <c r="K30" s="164">
        <v>46234.443921331018</v>
      </c>
    </row>
    <row r="31" spans="1:11" x14ac:dyDescent="0.2">
      <c r="A31" t="s">
        <v>473</v>
      </c>
      <c r="B31">
        <v>74</v>
      </c>
      <c r="C31" t="s">
        <v>478</v>
      </c>
      <c r="D31" t="s">
        <v>1366</v>
      </c>
      <c r="E31">
        <v>2026</v>
      </c>
      <c r="F31" s="163">
        <v>46054</v>
      </c>
      <c r="G31" t="s">
        <v>39</v>
      </c>
      <c r="H31" t="s">
        <v>435</v>
      </c>
      <c r="I31">
        <v>175.92</v>
      </c>
      <c r="J31" s="164">
        <v>46219.482270023145</v>
      </c>
      <c r="K31" s="164">
        <v>46234.443921331018</v>
      </c>
    </row>
    <row r="32" spans="1:11" x14ac:dyDescent="0.2">
      <c r="A32" t="s">
        <v>473</v>
      </c>
      <c r="B32">
        <v>74</v>
      </c>
      <c r="C32" t="s">
        <v>478</v>
      </c>
      <c r="D32" t="s">
        <v>1366</v>
      </c>
      <c r="E32">
        <v>2026</v>
      </c>
      <c r="F32" s="163">
        <v>46054</v>
      </c>
      <c r="G32" t="s">
        <v>38</v>
      </c>
      <c r="H32" t="s">
        <v>1367</v>
      </c>
      <c r="I32">
        <v>175.92</v>
      </c>
      <c r="J32" s="164">
        <v>46219.482270023145</v>
      </c>
      <c r="K32" s="164">
        <v>46234.443921331018</v>
      </c>
    </row>
    <row r="33" spans="1:11" x14ac:dyDescent="0.2">
      <c r="A33" t="s">
        <v>473</v>
      </c>
      <c r="B33">
        <v>74</v>
      </c>
      <c r="C33" t="s">
        <v>478</v>
      </c>
      <c r="D33" t="s">
        <v>1366</v>
      </c>
      <c r="E33">
        <v>2026</v>
      </c>
      <c r="F33" s="163">
        <v>46054</v>
      </c>
      <c r="G33" t="s">
        <v>39</v>
      </c>
      <c r="H33" t="s">
        <v>1367</v>
      </c>
      <c r="I33">
        <v>175.92</v>
      </c>
      <c r="J33" s="164">
        <v>46219.482270023145</v>
      </c>
      <c r="K33" s="164">
        <v>46234.443921331018</v>
      </c>
    </row>
    <row r="34" spans="1:11" x14ac:dyDescent="0.2">
      <c r="A34" t="s">
        <v>473</v>
      </c>
      <c r="B34">
        <v>74</v>
      </c>
      <c r="C34" t="s">
        <v>478</v>
      </c>
      <c r="D34" t="s">
        <v>1366</v>
      </c>
      <c r="E34">
        <v>2026</v>
      </c>
      <c r="F34" s="163">
        <v>46082</v>
      </c>
      <c r="G34" t="s">
        <v>38</v>
      </c>
      <c r="H34" t="s">
        <v>435</v>
      </c>
      <c r="I34">
        <v>175.92</v>
      </c>
      <c r="J34" s="164">
        <v>46219.482270023145</v>
      </c>
      <c r="K34" s="164">
        <v>46234.443921331018</v>
      </c>
    </row>
    <row r="35" spans="1:11" x14ac:dyDescent="0.2">
      <c r="A35" t="s">
        <v>473</v>
      </c>
      <c r="B35">
        <v>74</v>
      </c>
      <c r="C35" t="s">
        <v>478</v>
      </c>
      <c r="D35" t="s">
        <v>1366</v>
      </c>
      <c r="E35">
        <v>2026</v>
      </c>
      <c r="F35" s="163">
        <v>46082</v>
      </c>
      <c r="G35" t="s">
        <v>39</v>
      </c>
      <c r="H35" t="s">
        <v>435</v>
      </c>
      <c r="I35">
        <v>175.92</v>
      </c>
      <c r="J35" s="164">
        <v>46219.482270023145</v>
      </c>
      <c r="K35" s="164">
        <v>46234.443921331018</v>
      </c>
    </row>
    <row r="36" spans="1:11" x14ac:dyDescent="0.2">
      <c r="A36" t="s">
        <v>473</v>
      </c>
      <c r="B36">
        <v>74</v>
      </c>
      <c r="C36" t="s">
        <v>478</v>
      </c>
      <c r="D36" t="s">
        <v>1366</v>
      </c>
      <c r="E36">
        <v>2026</v>
      </c>
      <c r="F36" s="163">
        <v>46082</v>
      </c>
      <c r="G36" t="s">
        <v>38</v>
      </c>
      <c r="H36" t="s">
        <v>1367</v>
      </c>
      <c r="I36">
        <v>175.92</v>
      </c>
      <c r="J36" s="164">
        <v>46219.482270023145</v>
      </c>
      <c r="K36" s="164">
        <v>46234.443921331018</v>
      </c>
    </row>
    <row r="37" spans="1:11" x14ac:dyDescent="0.2">
      <c r="A37" t="s">
        <v>473</v>
      </c>
      <c r="B37">
        <v>74</v>
      </c>
      <c r="C37" t="s">
        <v>478</v>
      </c>
      <c r="D37" t="s">
        <v>1366</v>
      </c>
      <c r="E37">
        <v>2026</v>
      </c>
      <c r="F37" s="163">
        <v>46082</v>
      </c>
      <c r="G37" t="s">
        <v>39</v>
      </c>
      <c r="H37" t="s">
        <v>1367</v>
      </c>
      <c r="I37">
        <v>175.92</v>
      </c>
      <c r="J37" s="164">
        <v>46219.482270023145</v>
      </c>
      <c r="K37" s="164">
        <v>46234.443921331018</v>
      </c>
    </row>
    <row r="38" spans="1:11" x14ac:dyDescent="0.2">
      <c r="A38" t="s">
        <v>473</v>
      </c>
      <c r="B38">
        <v>74</v>
      </c>
      <c r="C38" t="s">
        <v>478</v>
      </c>
      <c r="D38" t="s">
        <v>1366</v>
      </c>
      <c r="E38">
        <v>2026</v>
      </c>
      <c r="F38" s="163">
        <v>46113</v>
      </c>
      <c r="G38" t="s">
        <v>38</v>
      </c>
      <c r="H38" t="s">
        <v>435</v>
      </c>
      <c r="I38">
        <v>175.92</v>
      </c>
      <c r="J38" s="164">
        <v>46219.482270023145</v>
      </c>
      <c r="K38" s="164">
        <v>46234.443921331018</v>
      </c>
    </row>
    <row r="39" spans="1:11" x14ac:dyDescent="0.2">
      <c r="A39" t="s">
        <v>473</v>
      </c>
      <c r="B39">
        <v>74</v>
      </c>
      <c r="C39" t="s">
        <v>478</v>
      </c>
      <c r="D39" t="s">
        <v>1366</v>
      </c>
      <c r="E39">
        <v>2026</v>
      </c>
      <c r="F39" s="163">
        <v>46113</v>
      </c>
      <c r="G39" t="s">
        <v>39</v>
      </c>
      <c r="H39" t="s">
        <v>435</v>
      </c>
      <c r="I39">
        <v>175.92</v>
      </c>
      <c r="J39" s="164">
        <v>46219.482270023145</v>
      </c>
      <c r="K39" s="164">
        <v>46234.443921331018</v>
      </c>
    </row>
    <row r="40" spans="1:11" x14ac:dyDescent="0.2">
      <c r="A40" t="s">
        <v>473</v>
      </c>
      <c r="B40">
        <v>74</v>
      </c>
      <c r="C40" t="s">
        <v>478</v>
      </c>
      <c r="D40" t="s">
        <v>1366</v>
      </c>
      <c r="E40">
        <v>2026</v>
      </c>
      <c r="F40" s="163">
        <v>46113</v>
      </c>
      <c r="G40" t="s">
        <v>38</v>
      </c>
      <c r="H40" t="s">
        <v>1367</v>
      </c>
      <c r="I40">
        <v>175.92</v>
      </c>
      <c r="J40" s="164">
        <v>46219.482270023145</v>
      </c>
      <c r="K40" s="164">
        <v>46234.443921331018</v>
      </c>
    </row>
    <row r="41" spans="1:11" x14ac:dyDescent="0.2">
      <c r="A41" t="s">
        <v>473</v>
      </c>
      <c r="B41">
        <v>74</v>
      </c>
      <c r="C41" t="s">
        <v>478</v>
      </c>
      <c r="D41" t="s">
        <v>1366</v>
      </c>
      <c r="E41">
        <v>2026</v>
      </c>
      <c r="F41" s="163">
        <v>46113</v>
      </c>
      <c r="G41" t="s">
        <v>39</v>
      </c>
      <c r="H41" t="s">
        <v>1367</v>
      </c>
      <c r="I41">
        <v>175.92</v>
      </c>
      <c r="J41" s="164">
        <v>46219.482270023145</v>
      </c>
      <c r="K41" s="164">
        <v>46234.443921331018</v>
      </c>
    </row>
    <row r="42" spans="1:11" x14ac:dyDescent="0.2">
      <c r="A42" t="s">
        <v>473</v>
      </c>
      <c r="B42">
        <v>74</v>
      </c>
      <c r="C42" t="s">
        <v>478</v>
      </c>
      <c r="D42" t="s">
        <v>1366</v>
      </c>
      <c r="E42">
        <v>2026</v>
      </c>
      <c r="F42" s="163">
        <v>46143</v>
      </c>
      <c r="G42" t="s">
        <v>38</v>
      </c>
      <c r="H42" t="s">
        <v>435</v>
      </c>
      <c r="I42">
        <v>175.92</v>
      </c>
      <c r="J42" s="164">
        <v>46219.482270023145</v>
      </c>
      <c r="K42" s="164">
        <v>46234.443921331018</v>
      </c>
    </row>
    <row r="43" spans="1:11" x14ac:dyDescent="0.2">
      <c r="A43" t="s">
        <v>473</v>
      </c>
      <c r="B43">
        <v>74</v>
      </c>
      <c r="C43" t="s">
        <v>478</v>
      </c>
      <c r="D43" t="s">
        <v>1366</v>
      </c>
      <c r="E43">
        <v>2026</v>
      </c>
      <c r="F43" s="163">
        <v>46143</v>
      </c>
      <c r="G43" t="s">
        <v>39</v>
      </c>
      <c r="H43" t="s">
        <v>435</v>
      </c>
      <c r="I43">
        <v>175.92</v>
      </c>
      <c r="J43" s="164">
        <v>46219.482270023145</v>
      </c>
      <c r="K43" s="164">
        <v>46234.443921331018</v>
      </c>
    </row>
    <row r="44" spans="1:11" x14ac:dyDescent="0.2">
      <c r="A44" t="s">
        <v>473</v>
      </c>
      <c r="B44">
        <v>74</v>
      </c>
      <c r="C44" t="s">
        <v>478</v>
      </c>
      <c r="D44" t="s">
        <v>1366</v>
      </c>
      <c r="E44">
        <v>2026</v>
      </c>
      <c r="F44" s="163">
        <v>46143</v>
      </c>
      <c r="G44" t="s">
        <v>38</v>
      </c>
      <c r="H44" t="s">
        <v>1367</v>
      </c>
      <c r="I44">
        <v>175.92</v>
      </c>
      <c r="J44" s="164">
        <v>46219.482270023145</v>
      </c>
      <c r="K44" s="164">
        <v>46234.443921331018</v>
      </c>
    </row>
    <row r="45" spans="1:11" x14ac:dyDescent="0.2">
      <c r="A45" t="s">
        <v>473</v>
      </c>
      <c r="B45">
        <v>74</v>
      </c>
      <c r="C45" t="s">
        <v>478</v>
      </c>
      <c r="D45" t="s">
        <v>1366</v>
      </c>
      <c r="E45">
        <v>2026</v>
      </c>
      <c r="F45" s="163">
        <v>46143</v>
      </c>
      <c r="G45" t="s">
        <v>39</v>
      </c>
      <c r="H45" t="s">
        <v>1367</v>
      </c>
      <c r="I45">
        <v>175.92</v>
      </c>
      <c r="J45" s="164">
        <v>46219.482270023145</v>
      </c>
      <c r="K45" s="164">
        <v>46234.443921331018</v>
      </c>
    </row>
    <row r="46" spans="1:11" x14ac:dyDescent="0.2">
      <c r="A46" t="s">
        <v>473</v>
      </c>
      <c r="B46">
        <v>74</v>
      </c>
      <c r="C46" t="s">
        <v>478</v>
      </c>
      <c r="D46" t="s">
        <v>1366</v>
      </c>
      <c r="E46">
        <v>2026</v>
      </c>
      <c r="F46" s="163">
        <v>46174</v>
      </c>
      <c r="G46" t="s">
        <v>38</v>
      </c>
      <c r="H46" t="s">
        <v>435</v>
      </c>
      <c r="I46">
        <v>175.92</v>
      </c>
      <c r="J46" s="164">
        <v>46219.482270023145</v>
      </c>
      <c r="K46" s="164">
        <v>46234.443921331018</v>
      </c>
    </row>
    <row r="47" spans="1:11" x14ac:dyDescent="0.2">
      <c r="A47" t="s">
        <v>473</v>
      </c>
      <c r="B47">
        <v>74</v>
      </c>
      <c r="C47" t="s">
        <v>478</v>
      </c>
      <c r="D47" t="s">
        <v>1366</v>
      </c>
      <c r="E47">
        <v>2026</v>
      </c>
      <c r="F47" s="163">
        <v>46174</v>
      </c>
      <c r="G47" t="s">
        <v>39</v>
      </c>
      <c r="H47" t="s">
        <v>435</v>
      </c>
      <c r="I47">
        <v>175.92</v>
      </c>
      <c r="J47" s="164">
        <v>46219.482270023145</v>
      </c>
      <c r="K47" s="164">
        <v>46234.443921331018</v>
      </c>
    </row>
    <row r="48" spans="1:11" x14ac:dyDescent="0.2">
      <c r="A48" t="s">
        <v>473</v>
      </c>
      <c r="B48">
        <v>74</v>
      </c>
      <c r="C48" t="s">
        <v>478</v>
      </c>
      <c r="D48" t="s">
        <v>1366</v>
      </c>
      <c r="E48">
        <v>2026</v>
      </c>
      <c r="F48" s="163">
        <v>46174</v>
      </c>
      <c r="G48" t="s">
        <v>38</v>
      </c>
      <c r="H48" t="s">
        <v>1367</v>
      </c>
      <c r="I48">
        <v>175.92</v>
      </c>
      <c r="J48" s="164">
        <v>46219.482270023145</v>
      </c>
      <c r="K48" s="164">
        <v>46234.443921331018</v>
      </c>
    </row>
    <row r="49" spans="1:11" x14ac:dyDescent="0.2">
      <c r="A49" t="s">
        <v>473</v>
      </c>
      <c r="B49">
        <v>74</v>
      </c>
      <c r="C49" t="s">
        <v>478</v>
      </c>
      <c r="D49" t="s">
        <v>1366</v>
      </c>
      <c r="E49">
        <v>2026</v>
      </c>
      <c r="F49" s="163">
        <v>46174</v>
      </c>
      <c r="G49" t="s">
        <v>39</v>
      </c>
      <c r="H49" t="s">
        <v>1367</v>
      </c>
      <c r="I49">
        <v>175.92</v>
      </c>
      <c r="J49" s="164">
        <v>46219.482270023145</v>
      </c>
      <c r="K49" s="164">
        <v>46234.443921331018</v>
      </c>
    </row>
    <row r="50" spans="1:11" x14ac:dyDescent="0.2">
      <c r="A50" t="s">
        <v>473</v>
      </c>
      <c r="B50">
        <v>75</v>
      </c>
      <c r="C50" t="s">
        <v>479</v>
      </c>
      <c r="D50" t="s">
        <v>1366</v>
      </c>
      <c r="E50">
        <v>2026</v>
      </c>
      <c r="F50" s="163">
        <v>45839</v>
      </c>
      <c r="G50" t="s">
        <v>38</v>
      </c>
      <c r="H50" t="s">
        <v>435</v>
      </c>
      <c r="I50">
        <v>703.67</v>
      </c>
      <c r="J50" s="164">
        <v>46219.482270023145</v>
      </c>
      <c r="K50" s="164">
        <v>46234.443921331018</v>
      </c>
    </row>
    <row r="51" spans="1:11" x14ac:dyDescent="0.2">
      <c r="A51" t="s">
        <v>473</v>
      </c>
      <c r="B51">
        <v>75</v>
      </c>
      <c r="C51" t="s">
        <v>479</v>
      </c>
      <c r="D51" t="s">
        <v>1366</v>
      </c>
      <c r="E51">
        <v>2026</v>
      </c>
      <c r="F51" s="163">
        <v>45839</v>
      </c>
      <c r="G51" t="s">
        <v>39</v>
      </c>
      <c r="H51" t="s">
        <v>435</v>
      </c>
      <c r="I51">
        <v>703.67</v>
      </c>
      <c r="J51" s="164">
        <v>46219.482270023145</v>
      </c>
      <c r="K51" s="164">
        <v>46234.443921331018</v>
      </c>
    </row>
    <row r="52" spans="1:11" x14ac:dyDescent="0.2">
      <c r="A52" t="s">
        <v>473</v>
      </c>
      <c r="B52">
        <v>75</v>
      </c>
      <c r="C52" t="s">
        <v>479</v>
      </c>
      <c r="D52" t="s">
        <v>1366</v>
      </c>
      <c r="E52">
        <v>2026</v>
      </c>
      <c r="F52" s="163">
        <v>45839</v>
      </c>
      <c r="G52" t="s">
        <v>38</v>
      </c>
      <c r="H52" t="s">
        <v>1367</v>
      </c>
      <c r="I52">
        <v>703.67</v>
      </c>
      <c r="J52" s="164">
        <v>46219.482270023145</v>
      </c>
      <c r="K52" s="164">
        <v>46234.443921331018</v>
      </c>
    </row>
    <row r="53" spans="1:11" x14ac:dyDescent="0.2">
      <c r="A53" t="s">
        <v>473</v>
      </c>
      <c r="B53">
        <v>75</v>
      </c>
      <c r="C53" t="s">
        <v>479</v>
      </c>
      <c r="D53" t="s">
        <v>1366</v>
      </c>
      <c r="E53">
        <v>2026</v>
      </c>
      <c r="F53" s="163">
        <v>45839</v>
      </c>
      <c r="G53" t="s">
        <v>39</v>
      </c>
      <c r="H53" t="s">
        <v>1367</v>
      </c>
      <c r="I53">
        <v>703.67</v>
      </c>
      <c r="J53" s="164">
        <v>46219.482270023145</v>
      </c>
      <c r="K53" s="164">
        <v>46234.443921331018</v>
      </c>
    </row>
    <row r="54" spans="1:11" x14ac:dyDescent="0.2">
      <c r="A54" t="s">
        <v>473</v>
      </c>
      <c r="B54">
        <v>75</v>
      </c>
      <c r="C54" t="s">
        <v>479</v>
      </c>
      <c r="D54" t="s">
        <v>1366</v>
      </c>
      <c r="E54">
        <v>2026</v>
      </c>
      <c r="F54" s="163">
        <v>45870</v>
      </c>
      <c r="G54" t="s">
        <v>38</v>
      </c>
      <c r="H54" t="s">
        <v>435</v>
      </c>
      <c r="I54">
        <v>703.67</v>
      </c>
      <c r="J54" s="164">
        <v>46219.482270023145</v>
      </c>
      <c r="K54" s="164">
        <v>46234.443921331018</v>
      </c>
    </row>
    <row r="55" spans="1:11" x14ac:dyDescent="0.2">
      <c r="A55" t="s">
        <v>473</v>
      </c>
      <c r="B55">
        <v>75</v>
      </c>
      <c r="C55" t="s">
        <v>479</v>
      </c>
      <c r="D55" t="s">
        <v>1366</v>
      </c>
      <c r="E55">
        <v>2026</v>
      </c>
      <c r="F55" s="163">
        <v>45870</v>
      </c>
      <c r="G55" t="s">
        <v>39</v>
      </c>
      <c r="H55" t="s">
        <v>435</v>
      </c>
      <c r="I55">
        <v>703.67</v>
      </c>
      <c r="J55" s="164">
        <v>46219.482270023145</v>
      </c>
      <c r="K55" s="164">
        <v>46234.443921331018</v>
      </c>
    </row>
    <row r="56" spans="1:11" x14ac:dyDescent="0.2">
      <c r="A56" t="s">
        <v>473</v>
      </c>
      <c r="B56">
        <v>75</v>
      </c>
      <c r="C56" t="s">
        <v>479</v>
      </c>
      <c r="D56" t="s">
        <v>1366</v>
      </c>
      <c r="E56">
        <v>2026</v>
      </c>
      <c r="F56" s="163">
        <v>45870</v>
      </c>
      <c r="G56" t="s">
        <v>38</v>
      </c>
      <c r="H56" t="s">
        <v>1367</v>
      </c>
      <c r="I56">
        <v>703.67</v>
      </c>
      <c r="J56" s="164">
        <v>46219.482270023145</v>
      </c>
      <c r="K56" s="164">
        <v>46234.443921331018</v>
      </c>
    </row>
    <row r="57" spans="1:11" x14ac:dyDescent="0.2">
      <c r="A57" t="s">
        <v>473</v>
      </c>
      <c r="B57">
        <v>75</v>
      </c>
      <c r="C57" t="s">
        <v>479</v>
      </c>
      <c r="D57" t="s">
        <v>1366</v>
      </c>
      <c r="E57">
        <v>2026</v>
      </c>
      <c r="F57" s="163">
        <v>45870</v>
      </c>
      <c r="G57" t="s">
        <v>39</v>
      </c>
      <c r="H57" t="s">
        <v>1367</v>
      </c>
      <c r="I57">
        <v>703.67</v>
      </c>
      <c r="J57" s="164">
        <v>46219.482270023145</v>
      </c>
      <c r="K57" s="164">
        <v>46234.443921331018</v>
      </c>
    </row>
    <row r="58" spans="1:11" x14ac:dyDescent="0.2">
      <c r="A58" t="s">
        <v>473</v>
      </c>
      <c r="B58">
        <v>75</v>
      </c>
      <c r="C58" t="s">
        <v>479</v>
      </c>
      <c r="D58" t="s">
        <v>1366</v>
      </c>
      <c r="E58">
        <v>2026</v>
      </c>
      <c r="F58" s="163">
        <v>45901</v>
      </c>
      <c r="G58" t="s">
        <v>38</v>
      </c>
      <c r="H58" t="s">
        <v>435</v>
      </c>
      <c r="I58">
        <v>703.67</v>
      </c>
      <c r="J58" s="164">
        <v>46219.482270023145</v>
      </c>
      <c r="K58" s="164">
        <v>46234.443921331018</v>
      </c>
    </row>
    <row r="59" spans="1:11" x14ac:dyDescent="0.2">
      <c r="A59" t="s">
        <v>473</v>
      </c>
      <c r="B59">
        <v>75</v>
      </c>
      <c r="C59" t="s">
        <v>479</v>
      </c>
      <c r="D59" t="s">
        <v>1366</v>
      </c>
      <c r="E59">
        <v>2026</v>
      </c>
      <c r="F59" s="163">
        <v>45901</v>
      </c>
      <c r="G59" t="s">
        <v>39</v>
      </c>
      <c r="H59" t="s">
        <v>435</v>
      </c>
      <c r="I59">
        <v>703.67</v>
      </c>
      <c r="J59" s="164">
        <v>46219.482270023145</v>
      </c>
      <c r="K59" s="164">
        <v>46234.443921331018</v>
      </c>
    </row>
    <row r="60" spans="1:11" x14ac:dyDescent="0.2">
      <c r="A60" t="s">
        <v>473</v>
      </c>
      <c r="B60">
        <v>75</v>
      </c>
      <c r="C60" t="s">
        <v>479</v>
      </c>
      <c r="D60" t="s">
        <v>1366</v>
      </c>
      <c r="E60">
        <v>2026</v>
      </c>
      <c r="F60" s="163">
        <v>45901</v>
      </c>
      <c r="G60" t="s">
        <v>38</v>
      </c>
      <c r="H60" t="s">
        <v>1367</v>
      </c>
      <c r="I60">
        <v>703.67</v>
      </c>
      <c r="J60" s="164">
        <v>46219.482270023145</v>
      </c>
      <c r="K60" s="164">
        <v>46234.443921331018</v>
      </c>
    </row>
    <row r="61" spans="1:11" x14ac:dyDescent="0.2">
      <c r="A61" t="s">
        <v>473</v>
      </c>
      <c r="B61">
        <v>75</v>
      </c>
      <c r="C61" t="s">
        <v>479</v>
      </c>
      <c r="D61" t="s">
        <v>1366</v>
      </c>
      <c r="E61">
        <v>2026</v>
      </c>
      <c r="F61" s="163">
        <v>45901</v>
      </c>
      <c r="G61" t="s">
        <v>39</v>
      </c>
      <c r="H61" t="s">
        <v>1367</v>
      </c>
      <c r="I61">
        <v>703.67</v>
      </c>
      <c r="J61" s="164">
        <v>46219.482270023145</v>
      </c>
      <c r="K61" s="164">
        <v>46234.443921331018</v>
      </c>
    </row>
    <row r="62" spans="1:11" x14ac:dyDescent="0.2">
      <c r="A62" t="s">
        <v>473</v>
      </c>
      <c r="B62">
        <v>75</v>
      </c>
      <c r="C62" t="s">
        <v>479</v>
      </c>
      <c r="D62" t="s">
        <v>1366</v>
      </c>
      <c r="E62">
        <v>2026</v>
      </c>
      <c r="F62" s="163">
        <v>45931</v>
      </c>
      <c r="G62" t="s">
        <v>38</v>
      </c>
      <c r="H62" t="s">
        <v>435</v>
      </c>
      <c r="I62">
        <v>703.67</v>
      </c>
      <c r="J62" s="164">
        <v>46219.482270023145</v>
      </c>
      <c r="K62" s="164">
        <v>46234.443921331018</v>
      </c>
    </row>
    <row r="63" spans="1:11" x14ac:dyDescent="0.2">
      <c r="A63" t="s">
        <v>473</v>
      </c>
      <c r="B63">
        <v>75</v>
      </c>
      <c r="C63" t="s">
        <v>479</v>
      </c>
      <c r="D63" t="s">
        <v>1366</v>
      </c>
      <c r="E63">
        <v>2026</v>
      </c>
      <c r="F63" s="163">
        <v>45931</v>
      </c>
      <c r="G63" t="s">
        <v>39</v>
      </c>
      <c r="H63" t="s">
        <v>435</v>
      </c>
      <c r="I63">
        <v>703.67</v>
      </c>
      <c r="J63" s="164">
        <v>46219.482270023145</v>
      </c>
      <c r="K63" s="164">
        <v>46234.443921331018</v>
      </c>
    </row>
    <row r="64" spans="1:11" x14ac:dyDescent="0.2">
      <c r="A64" t="s">
        <v>473</v>
      </c>
      <c r="B64">
        <v>75</v>
      </c>
      <c r="C64" t="s">
        <v>479</v>
      </c>
      <c r="D64" t="s">
        <v>1366</v>
      </c>
      <c r="E64">
        <v>2026</v>
      </c>
      <c r="F64" s="163">
        <v>45931</v>
      </c>
      <c r="G64" t="s">
        <v>38</v>
      </c>
      <c r="H64" t="s">
        <v>1367</v>
      </c>
      <c r="I64">
        <v>703.67</v>
      </c>
      <c r="J64" s="164">
        <v>46219.482270023145</v>
      </c>
      <c r="K64" s="164">
        <v>46234.443921331018</v>
      </c>
    </row>
    <row r="65" spans="1:11" x14ac:dyDescent="0.2">
      <c r="A65" t="s">
        <v>473</v>
      </c>
      <c r="B65">
        <v>75</v>
      </c>
      <c r="C65" t="s">
        <v>479</v>
      </c>
      <c r="D65" t="s">
        <v>1366</v>
      </c>
      <c r="E65">
        <v>2026</v>
      </c>
      <c r="F65" s="163">
        <v>45931</v>
      </c>
      <c r="G65" t="s">
        <v>39</v>
      </c>
      <c r="H65" t="s">
        <v>1367</v>
      </c>
      <c r="I65">
        <v>703.67</v>
      </c>
      <c r="J65" s="164">
        <v>46219.482270023145</v>
      </c>
      <c r="K65" s="164">
        <v>46234.443921331018</v>
      </c>
    </row>
    <row r="66" spans="1:11" x14ac:dyDescent="0.2">
      <c r="A66" t="s">
        <v>473</v>
      </c>
      <c r="B66">
        <v>75</v>
      </c>
      <c r="C66" t="s">
        <v>479</v>
      </c>
      <c r="D66" t="s">
        <v>1366</v>
      </c>
      <c r="E66">
        <v>2026</v>
      </c>
      <c r="F66" s="163">
        <v>45962</v>
      </c>
      <c r="G66" t="s">
        <v>38</v>
      </c>
      <c r="H66" t="s">
        <v>435</v>
      </c>
      <c r="I66">
        <v>703.67</v>
      </c>
      <c r="J66" s="164">
        <v>46219.482270023145</v>
      </c>
      <c r="K66" s="164">
        <v>46234.443921331018</v>
      </c>
    </row>
    <row r="67" spans="1:11" x14ac:dyDescent="0.2">
      <c r="A67" t="s">
        <v>473</v>
      </c>
      <c r="B67">
        <v>75</v>
      </c>
      <c r="C67" t="s">
        <v>479</v>
      </c>
      <c r="D67" t="s">
        <v>1366</v>
      </c>
      <c r="E67">
        <v>2026</v>
      </c>
      <c r="F67" s="163">
        <v>45962</v>
      </c>
      <c r="G67" t="s">
        <v>39</v>
      </c>
      <c r="H67" t="s">
        <v>435</v>
      </c>
      <c r="I67">
        <v>703.67</v>
      </c>
      <c r="J67" s="164">
        <v>46219.482270023145</v>
      </c>
      <c r="K67" s="164">
        <v>46234.443921331018</v>
      </c>
    </row>
    <row r="68" spans="1:11" x14ac:dyDescent="0.2">
      <c r="A68" t="s">
        <v>473</v>
      </c>
      <c r="B68">
        <v>75</v>
      </c>
      <c r="C68" t="s">
        <v>479</v>
      </c>
      <c r="D68" t="s">
        <v>1366</v>
      </c>
      <c r="E68">
        <v>2026</v>
      </c>
      <c r="F68" s="163">
        <v>45962</v>
      </c>
      <c r="G68" t="s">
        <v>38</v>
      </c>
      <c r="H68" t="s">
        <v>1367</v>
      </c>
      <c r="I68">
        <v>703.67</v>
      </c>
      <c r="J68" s="164">
        <v>46219.482270023145</v>
      </c>
      <c r="K68" s="164">
        <v>46234.443921331018</v>
      </c>
    </row>
    <row r="69" spans="1:11" x14ac:dyDescent="0.2">
      <c r="A69" t="s">
        <v>473</v>
      </c>
      <c r="B69">
        <v>75</v>
      </c>
      <c r="C69" t="s">
        <v>479</v>
      </c>
      <c r="D69" t="s">
        <v>1366</v>
      </c>
      <c r="E69">
        <v>2026</v>
      </c>
      <c r="F69" s="163">
        <v>45962</v>
      </c>
      <c r="G69" t="s">
        <v>39</v>
      </c>
      <c r="H69" t="s">
        <v>1367</v>
      </c>
      <c r="I69">
        <v>703.67</v>
      </c>
      <c r="J69" s="164">
        <v>46219.482270023145</v>
      </c>
      <c r="K69" s="164">
        <v>46234.443921331018</v>
      </c>
    </row>
    <row r="70" spans="1:11" x14ac:dyDescent="0.2">
      <c r="A70" t="s">
        <v>473</v>
      </c>
      <c r="B70">
        <v>75</v>
      </c>
      <c r="C70" t="s">
        <v>479</v>
      </c>
      <c r="D70" t="s">
        <v>1366</v>
      </c>
      <c r="E70">
        <v>2026</v>
      </c>
      <c r="F70" s="163">
        <v>45992</v>
      </c>
      <c r="G70" t="s">
        <v>38</v>
      </c>
      <c r="H70" t="s">
        <v>435</v>
      </c>
      <c r="I70">
        <v>703.67</v>
      </c>
      <c r="J70" s="164">
        <v>46219.482270023145</v>
      </c>
      <c r="K70" s="164">
        <v>46234.443921331018</v>
      </c>
    </row>
    <row r="71" spans="1:11" x14ac:dyDescent="0.2">
      <c r="A71" t="s">
        <v>473</v>
      </c>
      <c r="B71">
        <v>75</v>
      </c>
      <c r="C71" t="s">
        <v>479</v>
      </c>
      <c r="D71" t="s">
        <v>1366</v>
      </c>
      <c r="E71">
        <v>2026</v>
      </c>
      <c r="F71" s="163">
        <v>45992</v>
      </c>
      <c r="G71" t="s">
        <v>39</v>
      </c>
      <c r="H71" t="s">
        <v>435</v>
      </c>
      <c r="I71">
        <v>703.67</v>
      </c>
      <c r="J71" s="164">
        <v>46219.482270023145</v>
      </c>
      <c r="K71" s="164">
        <v>46234.443921331018</v>
      </c>
    </row>
    <row r="72" spans="1:11" x14ac:dyDescent="0.2">
      <c r="A72" t="s">
        <v>473</v>
      </c>
      <c r="B72">
        <v>75</v>
      </c>
      <c r="C72" t="s">
        <v>479</v>
      </c>
      <c r="D72" t="s">
        <v>1366</v>
      </c>
      <c r="E72">
        <v>2026</v>
      </c>
      <c r="F72" s="163">
        <v>45992</v>
      </c>
      <c r="G72" t="s">
        <v>38</v>
      </c>
      <c r="H72" t="s">
        <v>1367</v>
      </c>
      <c r="I72">
        <v>703.67</v>
      </c>
      <c r="J72" s="164">
        <v>46219.482270023145</v>
      </c>
      <c r="K72" s="164">
        <v>46234.443921331018</v>
      </c>
    </row>
    <row r="73" spans="1:11" x14ac:dyDescent="0.2">
      <c r="A73" t="s">
        <v>473</v>
      </c>
      <c r="B73">
        <v>75</v>
      </c>
      <c r="C73" t="s">
        <v>479</v>
      </c>
      <c r="D73" t="s">
        <v>1366</v>
      </c>
      <c r="E73">
        <v>2026</v>
      </c>
      <c r="F73" s="163">
        <v>45992</v>
      </c>
      <c r="G73" t="s">
        <v>39</v>
      </c>
      <c r="H73" t="s">
        <v>1367</v>
      </c>
      <c r="I73">
        <v>703.67</v>
      </c>
      <c r="J73" s="164">
        <v>46219.482270023145</v>
      </c>
      <c r="K73" s="164">
        <v>46234.443921331018</v>
      </c>
    </row>
    <row r="74" spans="1:11" x14ac:dyDescent="0.2">
      <c r="A74" t="s">
        <v>473</v>
      </c>
      <c r="B74">
        <v>75</v>
      </c>
      <c r="C74" t="s">
        <v>479</v>
      </c>
      <c r="D74" t="s">
        <v>1366</v>
      </c>
      <c r="E74">
        <v>2026</v>
      </c>
      <c r="F74" s="163">
        <v>46023</v>
      </c>
      <c r="G74" t="s">
        <v>38</v>
      </c>
      <c r="H74" t="s">
        <v>435</v>
      </c>
      <c r="I74">
        <v>703.67</v>
      </c>
      <c r="J74" s="164">
        <v>46219.482270023145</v>
      </c>
      <c r="K74" s="164">
        <v>46234.443921331018</v>
      </c>
    </row>
    <row r="75" spans="1:11" x14ac:dyDescent="0.2">
      <c r="A75" t="s">
        <v>473</v>
      </c>
      <c r="B75">
        <v>75</v>
      </c>
      <c r="C75" t="s">
        <v>479</v>
      </c>
      <c r="D75" t="s">
        <v>1366</v>
      </c>
      <c r="E75">
        <v>2026</v>
      </c>
      <c r="F75" s="163">
        <v>46023</v>
      </c>
      <c r="G75" t="s">
        <v>39</v>
      </c>
      <c r="H75" t="s">
        <v>435</v>
      </c>
      <c r="I75">
        <v>703.67</v>
      </c>
      <c r="J75" s="164">
        <v>46219.482270023145</v>
      </c>
      <c r="K75" s="164">
        <v>46234.443921331018</v>
      </c>
    </row>
    <row r="76" spans="1:11" x14ac:dyDescent="0.2">
      <c r="A76" t="s">
        <v>473</v>
      </c>
      <c r="B76">
        <v>75</v>
      </c>
      <c r="C76" t="s">
        <v>479</v>
      </c>
      <c r="D76" t="s">
        <v>1366</v>
      </c>
      <c r="E76">
        <v>2026</v>
      </c>
      <c r="F76" s="163">
        <v>46023</v>
      </c>
      <c r="G76" t="s">
        <v>38</v>
      </c>
      <c r="H76" t="s">
        <v>1367</v>
      </c>
      <c r="I76">
        <v>703.67</v>
      </c>
      <c r="J76" s="164">
        <v>46219.482270023145</v>
      </c>
      <c r="K76" s="164">
        <v>46234.443921331018</v>
      </c>
    </row>
    <row r="77" spans="1:11" x14ac:dyDescent="0.2">
      <c r="A77" t="s">
        <v>473</v>
      </c>
      <c r="B77">
        <v>75</v>
      </c>
      <c r="C77" t="s">
        <v>479</v>
      </c>
      <c r="D77" t="s">
        <v>1366</v>
      </c>
      <c r="E77">
        <v>2026</v>
      </c>
      <c r="F77" s="163">
        <v>46023</v>
      </c>
      <c r="G77" t="s">
        <v>39</v>
      </c>
      <c r="H77" t="s">
        <v>1367</v>
      </c>
      <c r="I77">
        <v>703.67</v>
      </c>
      <c r="J77" s="164">
        <v>46219.482270023145</v>
      </c>
      <c r="K77" s="164">
        <v>46234.443921331018</v>
      </c>
    </row>
    <row r="78" spans="1:11" x14ac:dyDescent="0.2">
      <c r="A78" t="s">
        <v>473</v>
      </c>
      <c r="B78">
        <v>75</v>
      </c>
      <c r="C78" t="s">
        <v>479</v>
      </c>
      <c r="D78" t="s">
        <v>1366</v>
      </c>
      <c r="E78">
        <v>2026</v>
      </c>
      <c r="F78" s="163">
        <v>46054</v>
      </c>
      <c r="G78" t="s">
        <v>38</v>
      </c>
      <c r="H78" t="s">
        <v>435</v>
      </c>
      <c r="I78">
        <v>703.67</v>
      </c>
      <c r="J78" s="164">
        <v>46219.482270023145</v>
      </c>
      <c r="K78" s="164">
        <v>46234.443921331018</v>
      </c>
    </row>
    <row r="79" spans="1:11" x14ac:dyDescent="0.2">
      <c r="A79" t="s">
        <v>473</v>
      </c>
      <c r="B79">
        <v>75</v>
      </c>
      <c r="C79" t="s">
        <v>479</v>
      </c>
      <c r="D79" t="s">
        <v>1366</v>
      </c>
      <c r="E79">
        <v>2026</v>
      </c>
      <c r="F79" s="163">
        <v>46054</v>
      </c>
      <c r="G79" t="s">
        <v>39</v>
      </c>
      <c r="H79" t="s">
        <v>435</v>
      </c>
      <c r="I79">
        <v>703.67</v>
      </c>
      <c r="J79" s="164">
        <v>46219.482270023145</v>
      </c>
      <c r="K79" s="164">
        <v>46234.443921331018</v>
      </c>
    </row>
    <row r="80" spans="1:11" x14ac:dyDescent="0.2">
      <c r="A80" t="s">
        <v>473</v>
      </c>
      <c r="B80">
        <v>75</v>
      </c>
      <c r="C80" t="s">
        <v>479</v>
      </c>
      <c r="D80" t="s">
        <v>1366</v>
      </c>
      <c r="E80">
        <v>2026</v>
      </c>
      <c r="F80" s="163">
        <v>46054</v>
      </c>
      <c r="G80" t="s">
        <v>38</v>
      </c>
      <c r="H80" t="s">
        <v>1367</v>
      </c>
      <c r="I80">
        <v>703.67</v>
      </c>
      <c r="J80" s="164">
        <v>46219.482270023145</v>
      </c>
      <c r="K80" s="164">
        <v>46234.443921331018</v>
      </c>
    </row>
    <row r="81" spans="1:11" x14ac:dyDescent="0.2">
      <c r="A81" t="s">
        <v>473</v>
      </c>
      <c r="B81">
        <v>75</v>
      </c>
      <c r="C81" t="s">
        <v>479</v>
      </c>
      <c r="D81" t="s">
        <v>1366</v>
      </c>
      <c r="E81">
        <v>2026</v>
      </c>
      <c r="F81" s="163">
        <v>46054</v>
      </c>
      <c r="G81" t="s">
        <v>39</v>
      </c>
      <c r="H81" t="s">
        <v>1367</v>
      </c>
      <c r="I81">
        <v>703.67</v>
      </c>
      <c r="J81" s="164">
        <v>46219.482270023145</v>
      </c>
      <c r="K81" s="164">
        <v>46234.443921331018</v>
      </c>
    </row>
    <row r="82" spans="1:11" x14ac:dyDescent="0.2">
      <c r="A82" t="s">
        <v>473</v>
      </c>
      <c r="B82">
        <v>75</v>
      </c>
      <c r="C82" t="s">
        <v>479</v>
      </c>
      <c r="D82" t="s">
        <v>1366</v>
      </c>
      <c r="E82">
        <v>2026</v>
      </c>
      <c r="F82" s="163">
        <v>46082</v>
      </c>
      <c r="G82" t="s">
        <v>38</v>
      </c>
      <c r="H82" t="s">
        <v>435</v>
      </c>
      <c r="I82">
        <v>703.67</v>
      </c>
      <c r="J82" s="164">
        <v>46219.482270023145</v>
      </c>
      <c r="K82" s="164">
        <v>46234.443921331018</v>
      </c>
    </row>
    <row r="83" spans="1:11" x14ac:dyDescent="0.2">
      <c r="A83" t="s">
        <v>473</v>
      </c>
      <c r="B83">
        <v>75</v>
      </c>
      <c r="C83" t="s">
        <v>479</v>
      </c>
      <c r="D83" t="s">
        <v>1366</v>
      </c>
      <c r="E83">
        <v>2026</v>
      </c>
      <c r="F83" s="163">
        <v>46082</v>
      </c>
      <c r="G83" t="s">
        <v>39</v>
      </c>
      <c r="H83" t="s">
        <v>435</v>
      </c>
      <c r="I83">
        <v>703.67</v>
      </c>
      <c r="J83" s="164">
        <v>46219.482270023145</v>
      </c>
      <c r="K83" s="164">
        <v>46234.443921331018</v>
      </c>
    </row>
    <row r="84" spans="1:11" x14ac:dyDescent="0.2">
      <c r="A84" t="s">
        <v>473</v>
      </c>
      <c r="B84">
        <v>75</v>
      </c>
      <c r="C84" t="s">
        <v>479</v>
      </c>
      <c r="D84" t="s">
        <v>1366</v>
      </c>
      <c r="E84">
        <v>2026</v>
      </c>
      <c r="F84" s="163">
        <v>46082</v>
      </c>
      <c r="G84" t="s">
        <v>38</v>
      </c>
      <c r="H84" t="s">
        <v>1367</v>
      </c>
      <c r="I84">
        <v>703.67</v>
      </c>
      <c r="J84" s="164">
        <v>46219.482270023145</v>
      </c>
      <c r="K84" s="164">
        <v>46234.443921331018</v>
      </c>
    </row>
    <row r="85" spans="1:11" x14ac:dyDescent="0.2">
      <c r="A85" t="s">
        <v>473</v>
      </c>
      <c r="B85">
        <v>75</v>
      </c>
      <c r="C85" t="s">
        <v>479</v>
      </c>
      <c r="D85" t="s">
        <v>1366</v>
      </c>
      <c r="E85">
        <v>2026</v>
      </c>
      <c r="F85" s="163">
        <v>46082</v>
      </c>
      <c r="G85" t="s">
        <v>39</v>
      </c>
      <c r="H85" t="s">
        <v>1367</v>
      </c>
      <c r="I85">
        <v>703.67</v>
      </c>
      <c r="J85" s="164">
        <v>46219.482270023145</v>
      </c>
      <c r="K85" s="164">
        <v>46234.443921331018</v>
      </c>
    </row>
    <row r="86" spans="1:11" x14ac:dyDescent="0.2">
      <c r="A86" t="s">
        <v>473</v>
      </c>
      <c r="B86">
        <v>75</v>
      </c>
      <c r="C86" t="s">
        <v>479</v>
      </c>
      <c r="D86" t="s">
        <v>1366</v>
      </c>
      <c r="E86">
        <v>2026</v>
      </c>
      <c r="F86" s="163">
        <v>46113</v>
      </c>
      <c r="G86" t="s">
        <v>38</v>
      </c>
      <c r="H86" t="s">
        <v>435</v>
      </c>
      <c r="I86">
        <v>703.67</v>
      </c>
      <c r="J86" s="164">
        <v>46219.482270023145</v>
      </c>
      <c r="K86" s="164">
        <v>46234.443921331018</v>
      </c>
    </row>
    <row r="87" spans="1:11" x14ac:dyDescent="0.2">
      <c r="A87" t="s">
        <v>473</v>
      </c>
      <c r="B87">
        <v>75</v>
      </c>
      <c r="C87" t="s">
        <v>479</v>
      </c>
      <c r="D87" t="s">
        <v>1366</v>
      </c>
      <c r="E87">
        <v>2026</v>
      </c>
      <c r="F87" s="163">
        <v>46113</v>
      </c>
      <c r="G87" t="s">
        <v>39</v>
      </c>
      <c r="H87" t="s">
        <v>435</v>
      </c>
      <c r="I87">
        <v>703.67</v>
      </c>
      <c r="J87" s="164">
        <v>46219.482270023145</v>
      </c>
      <c r="K87" s="164">
        <v>46234.443921331018</v>
      </c>
    </row>
    <row r="88" spans="1:11" x14ac:dyDescent="0.2">
      <c r="A88" t="s">
        <v>473</v>
      </c>
      <c r="B88">
        <v>75</v>
      </c>
      <c r="C88" t="s">
        <v>479</v>
      </c>
      <c r="D88" t="s">
        <v>1366</v>
      </c>
      <c r="E88">
        <v>2026</v>
      </c>
      <c r="F88" s="163">
        <v>46113</v>
      </c>
      <c r="G88" t="s">
        <v>38</v>
      </c>
      <c r="H88" t="s">
        <v>1367</v>
      </c>
      <c r="I88">
        <v>703.67</v>
      </c>
      <c r="J88" s="164">
        <v>46219.482270023145</v>
      </c>
      <c r="K88" s="164">
        <v>46234.443921331018</v>
      </c>
    </row>
    <row r="89" spans="1:11" x14ac:dyDescent="0.2">
      <c r="A89" t="s">
        <v>473</v>
      </c>
      <c r="B89">
        <v>75</v>
      </c>
      <c r="C89" t="s">
        <v>479</v>
      </c>
      <c r="D89" t="s">
        <v>1366</v>
      </c>
      <c r="E89">
        <v>2026</v>
      </c>
      <c r="F89" s="163">
        <v>46113</v>
      </c>
      <c r="G89" t="s">
        <v>39</v>
      </c>
      <c r="H89" t="s">
        <v>1367</v>
      </c>
      <c r="I89">
        <v>703.67</v>
      </c>
      <c r="J89" s="164">
        <v>46219.482270023145</v>
      </c>
      <c r="K89" s="164">
        <v>46234.443921331018</v>
      </c>
    </row>
    <row r="90" spans="1:11" x14ac:dyDescent="0.2">
      <c r="A90" t="s">
        <v>473</v>
      </c>
      <c r="B90">
        <v>75</v>
      </c>
      <c r="C90" t="s">
        <v>479</v>
      </c>
      <c r="D90" t="s">
        <v>1366</v>
      </c>
      <c r="E90">
        <v>2026</v>
      </c>
      <c r="F90" s="163">
        <v>46143</v>
      </c>
      <c r="G90" t="s">
        <v>38</v>
      </c>
      <c r="H90" t="s">
        <v>435</v>
      </c>
      <c r="I90">
        <v>703.67</v>
      </c>
      <c r="J90" s="164">
        <v>46219.482270023145</v>
      </c>
      <c r="K90" s="164">
        <v>46234.443921331018</v>
      </c>
    </row>
    <row r="91" spans="1:11" x14ac:dyDescent="0.2">
      <c r="A91" t="s">
        <v>473</v>
      </c>
      <c r="B91">
        <v>75</v>
      </c>
      <c r="C91" t="s">
        <v>479</v>
      </c>
      <c r="D91" t="s">
        <v>1366</v>
      </c>
      <c r="E91">
        <v>2026</v>
      </c>
      <c r="F91" s="163">
        <v>46143</v>
      </c>
      <c r="G91" t="s">
        <v>39</v>
      </c>
      <c r="H91" t="s">
        <v>435</v>
      </c>
      <c r="I91">
        <v>703.67</v>
      </c>
      <c r="J91" s="164">
        <v>46219.482270023145</v>
      </c>
      <c r="K91" s="164">
        <v>46234.443921331018</v>
      </c>
    </row>
    <row r="92" spans="1:11" x14ac:dyDescent="0.2">
      <c r="A92" t="s">
        <v>473</v>
      </c>
      <c r="B92">
        <v>75</v>
      </c>
      <c r="C92" t="s">
        <v>479</v>
      </c>
      <c r="D92" t="s">
        <v>1366</v>
      </c>
      <c r="E92">
        <v>2026</v>
      </c>
      <c r="F92" s="163">
        <v>46143</v>
      </c>
      <c r="G92" t="s">
        <v>38</v>
      </c>
      <c r="H92" t="s">
        <v>1367</v>
      </c>
      <c r="I92">
        <v>703.67</v>
      </c>
      <c r="J92" s="164">
        <v>46219.482270023145</v>
      </c>
      <c r="K92" s="164">
        <v>46234.443921331018</v>
      </c>
    </row>
    <row r="93" spans="1:11" x14ac:dyDescent="0.2">
      <c r="A93" t="s">
        <v>473</v>
      </c>
      <c r="B93">
        <v>75</v>
      </c>
      <c r="C93" t="s">
        <v>479</v>
      </c>
      <c r="D93" t="s">
        <v>1366</v>
      </c>
      <c r="E93">
        <v>2026</v>
      </c>
      <c r="F93" s="163">
        <v>46143</v>
      </c>
      <c r="G93" t="s">
        <v>39</v>
      </c>
      <c r="H93" t="s">
        <v>1367</v>
      </c>
      <c r="I93">
        <v>703.67</v>
      </c>
      <c r="J93" s="164">
        <v>46219.482270023145</v>
      </c>
      <c r="K93" s="164">
        <v>46234.443921331018</v>
      </c>
    </row>
    <row r="94" spans="1:11" x14ac:dyDescent="0.2">
      <c r="A94" t="s">
        <v>473</v>
      </c>
      <c r="B94">
        <v>75</v>
      </c>
      <c r="C94" t="s">
        <v>479</v>
      </c>
      <c r="D94" t="s">
        <v>1366</v>
      </c>
      <c r="E94">
        <v>2026</v>
      </c>
      <c r="F94" s="163">
        <v>46174</v>
      </c>
      <c r="G94" t="s">
        <v>38</v>
      </c>
      <c r="H94" t="s">
        <v>435</v>
      </c>
      <c r="I94">
        <v>703.67</v>
      </c>
      <c r="J94" s="164">
        <v>46219.482270023145</v>
      </c>
      <c r="K94" s="164">
        <v>46234.443921331018</v>
      </c>
    </row>
    <row r="95" spans="1:11" x14ac:dyDescent="0.2">
      <c r="A95" t="s">
        <v>473</v>
      </c>
      <c r="B95">
        <v>75</v>
      </c>
      <c r="C95" t="s">
        <v>479</v>
      </c>
      <c r="D95" t="s">
        <v>1366</v>
      </c>
      <c r="E95">
        <v>2026</v>
      </c>
      <c r="F95" s="163">
        <v>46174</v>
      </c>
      <c r="G95" t="s">
        <v>39</v>
      </c>
      <c r="H95" t="s">
        <v>435</v>
      </c>
      <c r="I95">
        <v>703.67</v>
      </c>
      <c r="J95" s="164">
        <v>46219.482270023145</v>
      </c>
      <c r="K95" s="164">
        <v>46234.443921331018</v>
      </c>
    </row>
    <row r="96" spans="1:11" x14ac:dyDescent="0.2">
      <c r="A96" t="s">
        <v>473</v>
      </c>
      <c r="B96">
        <v>75</v>
      </c>
      <c r="C96" t="s">
        <v>479</v>
      </c>
      <c r="D96" t="s">
        <v>1366</v>
      </c>
      <c r="E96">
        <v>2026</v>
      </c>
      <c r="F96" s="163">
        <v>46174</v>
      </c>
      <c r="G96" t="s">
        <v>38</v>
      </c>
      <c r="H96" t="s">
        <v>1367</v>
      </c>
      <c r="I96">
        <v>703.67</v>
      </c>
      <c r="J96" s="164">
        <v>46219.482270023145</v>
      </c>
      <c r="K96" s="164">
        <v>46234.443921331018</v>
      </c>
    </row>
    <row r="97" spans="1:11" x14ac:dyDescent="0.2">
      <c r="A97" t="s">
        <v>473</v>
      </c>
      <c r="B97">
        <v>75</v>
      </c>
      <c r="C97" t="s">
        <v>479</v>
      </c>
      <c r="D97" t="s">
        <v>1366</v>
      </c>
      <c r="E97">
        <v>2026</v>
      </c>
      <c r="F97" s="163">
        <v>46174</v>
      </c>
      <c r="G97" t="s">
        <v>39</v>
      </c>
      <c r="H97" t="s">
        <v>1367</v>
      </c>
      <c r="I97">
        <v>703.67</v>
      </c>
      <c r="J97" s="164">
        <v>46219.482270023145</v>
      </c>
      <c r="K97" s="164">
        <v>46234.443921331018</v>
      </c>
    </row>
    <row r="98" spans="1:11" x14ac:dyDescent="0.2">
      <c r="A98" t="s">
        <v>473</v>
      </c>
      <c r="B98">
        <v>77</v>
      </c>
      <c r="C98" t="s">
        <v>480</v>
      </c>
      <c r="D98" t="s">
        <v>1366</v>
      </c>
      <c r="E98">
        <v>2026</v>
      </c>
      <c r="F98" s="163">
        <v>45839</v>
      </c>
      <c r="G98" t="s">
        <v>38</v>
      </c>
      <c r="H98" t="s">
        <v>435</v>
      </c>
      <c r="I98">
        <v>87.96</v>
      </c>
      <c r="J98" s="164">
        <v>46219.482270023145</v>
      </c>
      <c r="K98" s="164">
        <v>46234.443921331018</v>
      </c>
    </row>
    <row r="99" spans="1:11" x14ac:dyDescent="0.2">
      <c r="A99" t="s">
        <v>473</v>
      </c>
      <c r="B99">
        <v>77</v>
      </c>
      <c r="C99" t="s">
        <v>480</v>
      </c>
      <c r="D99" t="s">
        <v>1366</v>
      </c>
      <c r="E99">
        <v>2026</v>
      </c>
      <c r="F99" s="163">
        <v>45839</v>
      </c>
      <c r="G99" t="s">
        <v>39</v>
      </c>
      <c r="H99" t="s">
        <v>435</v>
      </c>
      <c r="I99">
        <v>87.96</v>
      </c>
      <c r="J99" s="164">
        <v>46219.482270023145</v>
      </c>
      <c r="K99" s="164">
        <v>46234.443921331018</v>
      </c>
    </row>
    <row r="100" spans="1:11" x14ac:dyDescent="0.2">
      <c r="A100" t="s">
        <v>473</v>
      </c>
      <c r="B100">
        <v>77</v>
      </c>
      <c r="C100" t="s">
        <v>480</v>
      </c>
      <c r="D100" t="s">
        <v>1366</v>
      </c>
      <c r="E100">
        <v>2026</v>
      </c>
      <c r="F100" s="163">
        <v>45839</v>
      </c>
      <c r="G100" t="s">
        <v>38</v>
      </c>
      <c r="H100" t="s">
        <v>1367</v>
      </c>
      <c r="I100">
        <v>87.96</v>
      </c>
      <c r="J100" s="164">
        <v>46219.482270023145</v>
      </c>
      <c r="K100" s="164">
        <v>46234.443921331018</v>
      </c>
    </row>
    <row r="101" spans="1:11" x14ac:dyDescent="0.2">
      <c r="A101" t="s">
        <v>473</v>
      </c>
      <c r="B101">
        <v>77</v>
      </c>
      <c r="C101" t="s">
        <v>480</v>
      </c>
      <c r="D101" t="s">
        <v>1366</v>
      </c>
      <c r="E101">
        <v>2026</v>
      </c>
      <c r="F101" s="163">
        <v>45839</v>
      </c>
      <c r="G101" t="s">
        <v>39</v>
      </c>
      <c r="H101" t="s">
        <v>1367</v>
      </c>
      <c r="I101">
        <v>87.96</v>
      </c>
      <c r="J101" s="164">
        <v>46219.482270023145</v>
      </c>
      <c r="K101" s="164">
        <v>46234.443921331018</v>
      </c>
    </row>
    <row r="102" spans="1:11" x14ac:dyDescent="0.2">
      <c r="A102" t="s">
        <v>473</v>
      </c>
      <c r="B102">
        <v>77</v>
      </c>
      <c r="C102" t="s">
        <v>480</v>
      </c>
      <c r="D102" t="s">
        <v>1366</v>
      </c>
      <c r="E102">
        <v>2026</v>
      </c>
      <c r="F102" s="163">
        <v>45870</v>
      </c>
      <c r="G102" t="s">
        <v>38</v>
      </c>
      <c r="H102" t="s">
        <v>435</v>
      </c>
      <c r="I102">
        <v>87.96</v>
      </c>
      <c r="J102" s="164">
        <v>46219.482270023145</v>
      </c>
      <c r="K102" s="164">
        <v>46234.443921331018</v>
      </c>
    </row>
    <row r="103" spans="1:11" x14ac:dyDescent="0.2">
      <c r="A103" t="s">
        <v>473</v>
      </c>
      <c r="B103">
        <v>77</v>
      </c>
      <c r="C103" t="s">
        <v>480</v>
      </c>
      <c r="D103" t="s">
        <v>1366</v>
      </c>
      <c r="E103">
        <v>2026</v>
      </c>
      <c r="F103" s="163">
        <v>45870</v>
      </c>
      <c r="G103" t="s">
        <v>39</v>
      </c>
      <c r="H103" t="s">
        <v>435</v>
      </c>
      <c r="I103">
        <v>87.96</v>
      </c>
      <c r="J103" s="164">
        <v>46219.482270023145</v>
      </c>
      <c r="K103" s="164">
        <v>46234.443921331018</v>
      </c>
    </row>
    <row r="104" spans="1:11" x14ac:dyDescent="0.2">
      <c r="A104" t="s">
        <v>473</v>
      </c>
      <c r="B104">
        <v>77</v>
      </c>
      <c r="C104" t="s">
        <v>480</v>
      </c>
      <c r="D104" t="s">
        <v>1366</v>
      </c>
      <c r="E104">
        <v>2026</v>
      </c>
      <c r="F104" s="163">
        <v>45870</v>
      </c>
      <c r="G104" t="s">
        <v>38</v>
      </c>
      <c r="H104" t="s">
        <v>1367</v>
      </c>
      <c r="I104">
        <v>87.96</v>
      </c>
      <c r="J104" s="164">
        <v>46219.482270023145</v>
      </c>
      <c r="K104" s="164">
        <v>46234.443921331018</v>
      </c>
    </row>
    <row r="105" spans="1:11" x14ac:dyDescent="0.2">
      <c r="A105" t="s">
        <v>473</v>
      </c>
      <c r="B105">
        <v>77</v>
      </c>
      <c r="C105" t="s">
        <v>480</v>
      </c>
      <c r="D105" t="s">
        <v>1366</v>
      </c>
      <c r="E105">
        <v>2026</v>
      </c>
      <c r="F105" s="163">
        <v>45870</v>
      </c>
      <c r="G105" t="s">
        <v>39</v>
      </c>
      <c r="H105" t="s">
        <v>1367</v>
      </c>
      <c r="I105">
        <v>87.96</v>
      </c>
      <c r="J105" s="164">
        <v>46219.482270023145</v>
      </c>
      <c r="K105" s="164">
        <v>46234.443921331018</v>
      </c>
    </row>
    <row r="106" spans="1:11" x14ac:dyDescent="0.2">
      <c r="A106" t="s">
        <v>473</v>
      </c>
      <c r="B106">
        <v>77</v>
      </c>
      <c r="C106" t="s">
        <v>480</v>
      </c>
      <c r="D106" t="s">
        <v>1366</v>
      </c>
      <c r="E106">
        <v>2026</v>
      </c>
      <c r="F106" s="163">
        <v>45901</v>
      </c>
      <c r="G106" t="s">
        <v>38</v>
      </c>
      <c r="H106" t="s">
        <v>435</v>
      </c>
      <c r="I106">
        <v>87.96</v>
      </c>
      <c r="J106" s="164">
        <v>46219.482270023145</v>
      </c>
      <c r="K106" s="164">
        <v>46234.443921331018</v>
      </c>
    </row>
    <row r="107" spans="1:11" x14ac:dyDescent="0.2">
      <c r="A107" t="s">
        <v>473</v>
      </c>
      <c r="B107">
        <v>77</v>
      </c>
      <c r="C107" t="s">
        <v>480</v>
      </c>
      <c r="D107" t="s">
        <v>1366</v>
      </c>
      <c r="E107">
        <v>2026</v>
      </c>
      <c r="F107" s="163">
        <v>45901</v>
      </c>
      <c r="G107" t="s">
        <v>39</v>
      </c>
      <c r="H107" t="s">
        <v>435</v>
      </c>
      <c r="I107">
        <v>87.96</v>
      </c>
      <c r="J107" s="164">
        <v>46219.482270023145</v>
      </c>
      <c r="K107" s="164">
        <v>46234.443921331018</v>
      </c>
    </row>
    <row r="108" spans="1:11" x14ac:dyDescent="0.2">
      <c r="A108" t="s">
        <v>473</v>
      </c>
      <c r="B108">
        <v>77</v>
      </c>
      <c r="C108" t="s">
        <v>480</v>
      </c>
      <c r="D108" t="s">
        <v>1366</v>
      </c>
      <c r="E108">
        <v>2026</v>
      </c>
      <c r="F108" s="163">
        <v>45901</v>
      </c>
      <c r="G108" t="s">
        <v>38</v>
      </c>
      <c r="H108" t="s">
        <v>1367</v>
      </c>
      <c r="I108">
        <v>87.96</v>
      </c>
      <c r="J108" s="164">
        <v>46219.482270023145</v>
      </c>
      <c r="K108" s="164">
        <v>46234.443921331018</v>
      </c>
    </row>
    <row r="109" spans="1:11" x14ac:dyDescent="0.2">
      <c r="A109" t="s">
        <v>473</v>
      </c>
      <c r="B109">
        <v>77</v>
      </c>
      <c r="C109" t="s">
        <v>480</v>
      </c>
      <c r="D109" t="s">
        <v>1366</v>
      </c>
      <c r="E109">
        <v>2026</v>
      </c>
      <c r="F109" s="163">
        <v>45901</v>
      </c>
      <c r="G109" t="s">
        <v>39</v>
      </c>
      <c r="H109" t="s">
        <v>1367</v>
      </c>
      <c r="I109">
        <v>87.96</v>
      </c>
      <c r="J109" s="164">
        <v>46219.482270023145</v>
      </c>
      <c r="K109" s="164">
        <v>46234.443921331018</v>
      </c>
    </row>
    <row r="110" spans="1:11" x14ac:dyDescent="0.2">
      <c r="A110" t="s">
        <v>473</v>
      </c>
      <c r="B110">
        <v>77</v>
      </c>
      <c r="C110" t="s">
        <v>480</v>
      </c>
      <c r="D110" t="s">
        <v>1366</v>
      </c>
      <c r="E110">
        <v>2026</v>
      </c>
      <c r="F110" s="163">
        <v>45931</v>
      </c>
      <c r="G110" t="s">
        <v>38</v>
      </c>
      <c r="H110" t="s">
        <v>435</v>
      </c>
      <c r="I110">
        <v>87.96</v>
      </c>
      <c r="J110" s="164">
        <v>46219.482270023145</v>
      </c>
      <c r="K110" s="164">
        <v>46234.443921331018</v>
      </c>
    </row>
    <row r="111" spans="1:11" x14ac:dyDescent="0.2">
      <c r="A111" t="s">
        <v>473</v>
      </c>
      <c r="B111">
        <v>77</v>
      </c>
      <c r="C111" t="s">
        <v>480</v>
      </c>
      <c r="D111" t="s">
        <v>1366</v>
      </c>
      <c r="E111">
        <v>2026</v>
      </c>
      <c r="F111" s="163">
        <v>45931</v>
      </c>
      <c r="G111" t="s">
        <v>39</v>
      </c>
      <c r="H111" t="s">
        <v>435</v>
      </c>
      <c r="I111">
        <v>87.96</v>
      </c>
      <c r="J111" s="164">
        <v>46219.482270023145</v>
      </c>
      <c r="K111" s="164">
        <v>46234.443921331018</v>
      </c>
    </row>
    <row r="112" spans="1:11" x14ac:dyDescent="0.2">
      <c r="A112" t="s">
        <v>473</v>
      </c>
      <c r="B112">
        <v>77</v>
      </c>
      <c r="C112" t="s">
        <v>480</v>
      </c>
      <c r="D112" t="s">
        <v>1366</v>
      </c>
      <c r="E112">
        <v>2026</v>
      </c>
      <c r="F112" s="163">
        <v>45931</v>
      </c>
      <c r="G112" t="s">
        <v>38</v>
      </c>
      <c r="H112" t="s">
        <v>1367</v>
      </c>
      <c r="I112">
        <v>87.96</v>
      </c>
      <c r="J112" s="164">
        <v>46219.482270023145</v>
      </c>
      <c r="K112" s="164">
        <v>46234.443921331018</v>
      </c>
    </row>
    <row r="113" spans="1:11" x14ac:dyDescent="0.2">
      <c r="A113" t="s">
        <v>473</v>
      </c>
      <c r="B113">
        <v>77</v>
      </c>
      <c r="C113" t="s">
        <v>480</v>
      </c>
      <c r="D113" t="s">
        <v>1366</v>
      </c>
      <c r="E113">
        <v>2026</v>
      </c>
      <c r="F113" s="163">
        <v>45931</v>
      </c>
      <c r="G113" t="s">
        <v>39</v>
      </c>
      <c r="H113" t="s">
        <v>1367</v>
      </c>
      <c r="I113">
        <v>87.96</v>
      </c>
      <c r="J113" s="164">
        <v>46219.482270023145</v>
      </c>
      <c r="K113" s="164">
        <v>46234.443921331018</v>
      </c>
    </row>
    <row r="114" spans="1:11" x14ac:dyDescent="0.2">
      <c r="A114" t="s">
        <v>473</v>
      </c>
      <c r="B114">
        <v>77</v>
      </c>
      <c r="C114" t="s">
        <v>480</v>
      </c>
      <c r="D114" t="s">
        <v>1366</v>
      </c>
      <c r="E114">
        <v>2026</v>
      </c>
      <c r="F114" s="163">
        <v>45962</v>
      </c>
      <c r="G114" t="s">
        <v>38</v>
      </c>
      <c r="H114" t="s">
        <v>435</v>
      </c>
      <c r="I114">
        <v>87.96</v>
      </c>
      <c r="J114" s="164">
        <v>46219.482270023145</v>
      </c>
      <c r="K114" s="164">
        <v>46234.443921331018</v>
      </c>
    </row>
    <row r="115" spans="1:11" x14ac:dyDescent="0.2">
      <c r="A115" t="s">
        <v>473</v>
      </c>
      <c r="B115">
        <v>77</v>
      </c>
      <c r="C115" t="s">
        <v>480</v>
      </c>
      <c r="D115" t="s">
        <v>1366</v>
      </c>
      <c r="E115">
        <v>2026</v>
      </c>
      <c r="F115" s="163">
        <v>45962</v>
      </c>
      <c r="G115" t="s">
        <v>39</v>
      </c>
      <c r="H115" t="s">
        <v>435</v>
      </c>
      <c r="I115">
        <v>87.96</v>
      </c>
      <c r="J115" s="164">
        <v>46219.482270023145</v>
      </c>
      <c r="K115" s="164">
        <v>46234.443921331018</v>
      </c>
    </row>
    <row r="116" spans="1:11" x14ac:dyDescent="0.2">
      <c r="A116" t="s">
        <v>473</v>
      </c>
      <c r="B116">
        <v>77</v>
      </c>
      <c r="C116" t="s">
        <v>480</v>
      </c>
      <c r="D116" t="s">
        <v>1366</v>
      </c>
      <c r="E116">
        <v>2026</v>
      </c>
      <c r="F116" s="163">
        <v>45962</v>
      </c>
      <c r="G116" t="s">
        <v>38</v>
      </c>
      <c r="H116" t="s">
        <v>1367</v>
      </c>
      <c r="I116">
        <v>87.96</v>
      </c>
      <c r="J116" s="164">
        <v>46219.482270023145</v>
      </c>
      <c r="K116" s="164">
        <v>46234.443921331018</v>
      </c>
    </row>
    <row r="117" spans="1:11" x14ac:dyDescent="0.2">
      <c r="A117" t="s">
        <v>473</v>
      </c>
      <c r="B117">
        <v>77</v>
      </c>
      <c r="C117" t="s">
        <v>480</v>
      </c>
      <c r="D117" t="s">
        <v>1366</v>
      </c>
      <c r="E117">
        <v>2026</v>
      </c>
      <c r="F117" s="163">
        <v>45962</v>
      </c>
      <c r="G117" t="s">
        <v>39</v>
      </c>
      <c r="H117" t="s">
        <v>1367</v>
      </c>
      <c r="I117">
        <v>87.96</v>
      </c>
      <c r="J117" s="164">
        <v>46219.482270023145</v>
      </c>
      <c r="K117" s="164">
        <v>46234.443921331018</v>
      </c>
    </row>
    <row r="118" spans="1:11" x14ac:dyDescent="0.2">
      <c r="A118" t="s">
        <v>473</v>
      </c>
      <c r="B118">
        <v>77</v>
      </c>
      <c r="C118" t="s">
        <v>480</v>
      </c>
      <c r="D118" t="s">
        <v>1366</v>
      </c>
      <c r="E118">
        <v>2026</v>
      </c>
      <c r="F118" s="163">
        <v>45992</v>
      </c>
      <c r="G118" t="s">
        <v>38</v>
      </c>
      <c r="H118" t="s">
        <v>435</v>
      </c>
      <c r="I118">
        <v>87.96</v>
      </c>
      <c r="J118" s="164">
        <v>46219.482270023145</v>
      </c>
      <c r="K118" s="164">
        <v>46234.443921331018</v>
      </c>
    </row>
    <row r="119" spans="1:11" x14ac:dyDescent="0.2">
      <c r="A119" t="s">
        <v>473</v>
      </c>
      <c r="B119">
        <v>77</v>
      </c>
      <c r="C119" t="s">
        <v>480</v>
      </c>
      <c r="D119" t="s">
        <v>1366</v>
      </c>
      <c r="E119">
        <v>2026</v>
      </c>
      <c r="F119" s="163">
        <v>45992</v>
      </c>
      <c r="G119" t="s">
        <v>39</v>
      </c>
      <c r="H119" t="s">
        <v>435</v>
      </c>
      <c r="I119">
        <v>87.96</v>
      </c>
      <c r="J119" s="164">
        <v>46219.482270023145</v>
      </c>
      <c r="K119" s="164">
        <v>46234.443921331018</v>
      </c>
    </row>
    <row r="120" spans="1:11" x14ac:dyDescent="0.2">
      <c r="A120" t="s">
        <v>473</v>
      </c>
      <c r="B120">
        <v>77</v>
      </c>
      <c r="C120" t="s">
        <v>480</v>
      </c>
      <c r="D120" t="s">
        <v>1366</v>
      </c>
      <c r="E120">
        <v>2026</v>
      </c>
      <c r="F120" s="163">
        <v>45992</v>
      </c>
      <c r="G120" t="s">
        <v>38</v>
      </c>
      <c r="H120" t="s">
        <v>1367</v>
      </c>
      <c r="I120">
        <v>87.96</v>
      </c>
      <c r="J120" s="164">
        <v>46219.482270023145</v>
      </c>
      <c r="K120" s="164">
        <v>46234.443921331018</v>
      </c>
    </row>
    <row r="121" spans="1:11" x14ac:dyDescent="0.2">
      <c r="A121" t="s">
        <v>473</v>
      </c>
      <c r="B121">
        <v>77</v>
      </c>
      <c r="C121" t="s">
        <v>480</v>
      </c>
      <c r="D121" t="s">
        <v>1366</v>
      </c>
      <c r="E121">
        <v>2026</v>
      </c>
      <c r="F121" s="163">
        <v>45992</v>
      </c>
      <c r="G121" t="s">
        <v>39</v>
      </c>
      <c r="H121" t="s">
        <v>1367</v>
      </c>
      <c r="I121">
        <v>87.96</v>
      </c>
      <c r="J121" s="164">
        <v>46219.482270023145</v>
      </c>
      <c r="K121" s="164">
        <v>46234.443921331018</v>
      </c>
    </row>
    <row r="122" spans="1:11" x14ac:dyDescent="0.2">
      <c r="A122" t="s">
        <v>473</v>
      </c>
      <c r="B122">
        <v>77</v>
      </c>
      <c r="C122" t="s">
        <v>480</v>
      </c>
      <c r="D122" t="s">
        <v>1366</v>
      </c>
      <c r="E122">
        <v>2026</v>
      </c>
      <c r="F122" s="163">
        <v>46023</v>
      </c>
      <c r="G122" t="s">
        <v>38</v>
      </c>
      <c r="H122" t="s">
        <v>435</v>
      </c>
      <c r="I122">
        <v>87.96</v>
      </c>
      <c r="J122" s="164">
        <v>46219.482270023145</v>
      </c>
      <c r="K122" s="164">
        <v>46234.443921331018</v>
      </c>
    </row>
    <row r="123" spans="1:11" x14ac:dyDescent="0.2">
      <c r="A123" t="s">
        <v>473</v>
      </c>
      <c r="B123">
        <v>77</v>
      </c>
      <c r="C123" t="s">
        <v>480</v>
      </c>
      <c r="D123" t="s">
        <v>1366</v>
      </c>
      <c r="E123">
        <v>2026</v>
      </c>
      <c r="F123" s="163">
        <v>46023</v>
      </c>
      <c r="G123" t="s">
        <v>39</v>
      </c>
      <c r="H123" t="s">
        <v>435</v>
      </c>
      <c r="I123">
        <v>87.96</v>
      </c>
      <c r="J123" s="164">
        <v>46219.482270023145</v>
      </c>
      <c r="K123" s="164">
        <v>46234.443921331018</v>
      </c>
    </row>
    <row r="124" spans="1:11" x14ac:dyDescent="0.2">
      <c r="A124" t="s">
        <v>473</v>
      </c>
      <c r="B124">
        <v>77</v>
      </c>
      <c r="C124" t="s">
        <v>480</v>
      </c>
      <c r="D124" t="s">
        <v>1366</v>
      </c>
      <c r="E124">
        <v>2026</v>
      </c>
      <c r="F124" s="163">
        <v>46023</v>
      </c>
      <c r="G124" t="s">
        <v>38</v>
      </c>
      <c r="H124" t="s">
        <v>1367</v>
      </c>
      <c r="I124">
        <v>87.96</v>
      </c>
      <c r="J124" s="164">
        <v>46219.482270023145</v>
      </c>
      <c r="K124" s="164">
        <v>46234.443921331018</v>
      </c>
    </row>
    <row r="125" spans="1:11" x14ac:dyDescent="0.2">
      <c r="A125" t="s">
        <v>473</v>
      </c>
      <c r="B125">
        <v>77</v>
      </c>
      <c r="C125" t="s">
        <v>480</v>
      </c>
      <c r="D125" t="s">
        <v>1366</v>
      </c>
      <c r="E125">
        <v>2026</v>
      </c>
      <c r="F125" s="163">
        <v>46023</v>
      </c>
      <c r="G125" t="s">
        <v>39</v>
      </c>
      <c r="H125" t="s">
        <v>1367</v>
      </c>
      <c r="I125">
        <v>87.96</v>
      </c>
      <c r="J125" s="164">
        <v>46219.482270023145</v>
      </c>
      <c r="K125" s="164">
        <v>46234.443921331018</v>
      </c>
    </row>
    <row r="126" spans="1:11" x14ac:dyDescent="0.2">
      <c r="A126" t="s">
        <v>473</v>
      </c>
      <c r="B126">
        <v>77</v>
      </c>
      <c r="C126" t="s">
        <v>480</v>
      </c>
      <c r="D126" t="s">
        <v>1366</v>
      </c>
      <c r="E126">
        <v>2026</v>
      </c>
      <c r="F126" s="163">
        <v>46054</v>
      </c>
      <c r="G126" t="s">
        <v>38</v>
      </c>
      <c r="H126" t="s">
        <v>435</v>
      </c>
      <c r="I126">
        <v>87.96</v>
      </c>
      <c r="J126" s="164">
        <v>46219.482270023145</v>
      </c>
      <c r="K126" s="164">
        <v>46234.443921331018</v>
      </c>
    </row>
    <row r="127" spans="1:11" x14ac:dyDescent="0.2">
      <c r="A127" t="s">
        <v>473</v>
      </c>
      <c r="B127">
        <v>77</v>
      </c>
      <c r="C127" t="s">
        <v>480</v>
      </c>
      <c r="D127" t="s">
        <v>1366</v>
      </c>
      <c r="E127">
        <v>2026</v>
      </c>
      <c r="F127" s="163">
        <v>46054</v>
      </c>
      <c r="G127" t="s">
        <v>39</v>
      </c>
      <c r="H127" t="s">
        <v>435</v>
      </c>
      <c r="I127">
        <v>87.96</v>
      </c>
      <c r="J127" s="164">
        <v>46219.482270023145</v>
      </c>
      <c r="K127" s="164">
        <v>46234.443921331018</v>
      </c>
    </row>
    <row r="128" spans="1:11" x14ac:dyDescent="0.2">
      <c r="A128" t="s">
        <v>473</v>
      </c>
      <c r="B128">
        <v>77</v>
      </c>
      <c r="C128" t="s">
        <v>480</v>
      </c>
      <c r="D128" t="s">
        <v>1366</v>
      </c>
      <c r="E128">
        <v>2026</v>
      </c>
      <c r="F128" s="163">
        <v>46054</v>
      </c>
      <c r="G128" t="s">
        <v>38</v>
      </c>
      <c r="H128" t="s">
        <v>1367</v>
      </c>
      <c r="I128">
        <v>87.96</v>
      </c>
      <c r="J128" s="164">
        <v>46219.482270023145</v>
      </c>
      <c r="K128" s="164">
        <v>46234.443921331018</v>
      </c>
    </row>
    <row r="129" spans="1:11" x14ac:dyDescent="0.2">
      <c r="A129" t="s">
        <v>473</v>
      </c>
      <c r="B129">
        <v>77</v>
      </c>
      <c r="C129" t="s">
        <v>480</v>
      </c>
      <c r="D129" t="s">
        <v>1366</v>
      </c>
      <c r="E129">
        <v>2026</v>
      </c>
      <c r="F129" s="163">
        <v>46054</v>
      </c>
      <c r="G129" t="s">
        <v>39</v>
      </c>
      <c r="H129" t="s">
        <v>1367</v>
      </c>
      <c r="I129">
        <v>87.96</v>
      </c>
      <c r="J129" s="164">
        <v>46219.482270023145</v>
      </c>
      <c r="K129" s="164">
        <v>46234.443921331018</v>
      </c>
    </row>
    <row r="130" spans="1:11" x14ac:dyDescent="0.2">
      <c r="A130" t="s">
        <v>473</v>
      </c>
      <c r="B130">
        <v>77</v>
      </c>
      <c r="C130" t="s">
        <v>480</v>
      </c>
      <c r="D130" t="s">
        <v>1366</v>
      </c>
      <c r="E130">
        <v>2026</v>
      </c>
      <c r="F130" s="163">
        <v>46082</v>
      </c>
      <c r="G130" t="s">
        <v>38</v>
      </c>
      <c r="H130" t="s">
        <v>435</v>
      </c>
      <c r="I130">
        <v>87.96</v>
      </c>
      <c r="J130" s="164">
        <v>46219.482270023145</v>
      </c>
      <c r="K130" s="164">
        <v>46234.443921331018</v>
      </c>
    </row>
    <row r="131" spans="1:11" x14ac:dyDescent="0.2">
      <c r="A131" t="s">
        <v>473</v>
      </c>
      <c r="B131">
        <v>77</v>
      </c>
      <c r="C131" t="s">
        <v>480</v>
      </c>
      <c r="D131" t="s">
        <v>1366</v>
      </c>
      <c r="E131">
        <v>2026</v>
      </c>
      <c r="F131" s="163">
        <v>46082</v>
      </c>
      <c r="G131" t="s">
        <v>39</v>
      </c>
      <c r="H131" t="s">
        <v>435</v>
      </c>
      <c r="I131">
        <v>87.96</v>
      </c>
      <c r="J131" s="164">
        <v>46219.482270023145</v>
      </c>
      <c r="K131" s="164">
        <v>46234.443921331018</v>
      </c>
    </row>
    <row r="132" spans="1:11" x14ac:dyDescent="0.2">
      <c r="A132" t="s">
        <v>473</v>
      </c>
      <c r="B132">
        <v>77</v>
      </c>
      <c r="C132" t="s">
        <v>480</v>
      </c>
      <c r="D132" t="s">
        <v>1366</v>
      </c>
      <c r="E132">
        <v>2026</v>
      </c>
      <c r="F132" s="163">
        <v>46082</v>
      </c>
      <c r="G132" t="s">
        <v>38</v>
      </c>
      <c r="H132" t="s">
        <v>1367</v>
      </c>
      <c r="I132">
        <v>87.96</v>
      </c>
      <c r="J132" s="164">
        <v>46219.482270023145</v>
      </c>
      <c r="K132" s="164">
        <v>46234.443921331018</v>
      </c>
    </row>
    <row r="133" spans="1:11" x14ac:dyDescent="0.2">
      <c r="A133" t="s">
        <v>473</v>
      </c>
      <c r="B133">
        <v>77</v>
      </c>
      <c r="C133" t="s">
        <v>480</v>
      </c>
      <c r="D133" t="s">
        <v>1366</v>
      </c>
      <c r="E133">
        <v>2026</v>
      </c>
      <c r="F133" s="163">
        <v>46082</v>
      </c>
      <c r="G133" t="s">
        <v>39</v>
      </c>
      <c r="H133" t="s">
        <v>1367</v>
      </c>
      <c r="I133">
        <v>87.96</v>
      </c>
      <c r="J133" s="164">
        <v>46219.482270023145</v>
      </c>
      <c r="K133" s="164">
        <v>46234.443921331018</v>
      </c>
    </row>
    <row r="134" spans="1:11" x14ac:dyDescent="0.2">
      <c r="A134" t="s">
        <v>473</v>
      </c>
      <c r="B134">
        <v>77</v>
      </c>
      <c r="C134" t="s">
        <v>480</v>
      </c>
      <c r="D134" t="s">
        <v>1366</v>
      </c>
      <c r="E134">
        <v>2026</v>
      </c>
      <c r="F134" s="163">
        <v>46113</v>
      </c>
      <c r="G134" t="s">
        <v>38</v>
      </c>
      <c r="H134" t="s">
        <v>435</v>
      </c>
      <c r="I134">
        <v>87.96</v>
      </c>
      <c r="J134" s="164">
        <v>46219.482270023145</v>
      </c>
      <c r="K134" s="164">
        <v>46234.443921331018</v>
      </c>
    </row>
    <row r="135" spans="1:11" x14ac:dyDescent="0.2">
      <c r="A135" t="s">
        <v>473</v>
      </c>
      <c r="B135">
        <v>77</v>
      </c>
      <c r="C135" t="s">
        <v>480</v>
      </c>
      <c r="D135" t="s">
        <v>1366</v>
      </c>
      <c r="E135">
        <v>2026</v>
      </c>
      <c r="F135" s="163">
        <v>46113</v>
      </c>
      <c r="G135" t="s">
        <v>39</v>
      </c>
      <c r="H135" t="s">
        <v>435</v>
      </c>
      <c r="I135">
        <v>87.96</v>
      </c>
      <c r="J135" s="164">
        <v>46219.482270023145</v>
      </c>
      <c r="K135" s="164">
        <v>46234.443921331018</v>
      </c>
    </row>
    <row r="136" spans="1:11" x14ac:dyDescent="0.2">
      <c r="A136" t="s">
        <v>473</v>
      </c>
      <c r="B136">
        <v>77</v>
      </c>
      <c r="C136" t="s">
        <v>480</v>
      </c>
      <c r="D136" t="s">
        <v>1366</v>
      </c>
      <c r="E136">
        <v>2026</v>
      </c>
      <c r="F136" s="163">
        <v>46113</v>
      </c>
      <c r="G136" t="s">
        <v>38</v>
      </c>
      <c r="H136" t="s">
        <v>1367</v>
      </c>
      <c r="I136">
        <v>87.96</v>
      </c>
      <c r="J136" s="164">
        <v>46219.482270023145</v>
      </c>
      <c r="K136" s="164">
        <v>46234.443921331018</v>
      </c>
    </row>
    <row r="137" spans="1:11" x14ac:dyDescent="0.2">
      <c r="A137" t="s">
        <v>473</v>
      </c>
      <c r="B137">
        <v>77</v>
      </c>
      <c r="C137" t="s">
        <v>480</v>
      </c>
      <c r="D137" t="s">
        <v>1366</v>
      </c>
      <c r="E137">
        <v>2026</v>
      </c>
      <c r="F137" s="163">
        <v>46113</v>
      </c>
      <c r="G137" t="s">
        <v>39</v>
      </c>
      <c r="H137" t="s">
        <v>1367</v>
      </c>
      <c r="I137">
        <v>87.96</v>
      </c>
      <c r="J137" s="164">
        <v>46219.482270023145</v>
      </c>
      <c r="K137" s="164">
        <v>46234.443921331018</v>
      </c>
    </row>
    <row r="138" spans="1:11" x14ac:dyDescent="0.2">
      <c r="A138" t="s">
        <v>473</v>
      </c>
      <c r="B138">
        <v>77</v>
      </c>
      <c r="C138" t="s">
        <v>480</v>
      </c>
      <c r="D138" t="s">
        <v>1366</v>
      </c>
      <c r="E138">
        <v>2026</v>
      </c>
      <c r="F138" s="163">
        <v>46143</v>
      </c>
      <c r="G138" t="s">
        <v>38</v>
      </c>
      <c r="H138" t="s">
        <v>435</v>
      </c>
      <c r="I138">
        <v>87.96</v>
      </c>
      <c r="J138" s="164">
        <v>46219.482270023145</v>
      </c>
      <c r="K138" s="164">
        <v>46234.443921331018</v>
      </c>
    </row>
    <row r="139" spans="1:11" x14ac:dyDescent="0.2">
      <c r="A139" t="s">
        <v>473</v>
      </c>
      <c r="B139">
        <v>77</v>
      </c>
      <c r="C139" t="s">
        <v>480</v>
      </c>
      <c r="D139" t="s">
        <v>1366</v>
      </c>
      <c r="E139">
        <v>2026</v>
      </c>
      <c r="F139" s="163">
        <v>46143</v>
      </c>
      <c r="G139" t="s">
        <v>39</v>
      </c>
      <c r="H139" t="s">
        <v>435</v>
      </c>
      <c r="I139">
        <v>87.96</v>
      </c>
      <c r="J139" s="164">
        <v>46219.482270023145</v>
      </c>
      <c r="K139" s="164">
        <v>46234.443921331018</v>
      </c>
    </row>
    <row r="140" spans="1:11" x14ac:dyDescent="0.2">
      <c r="A140" t="s">
        <v>473</v>
      </c>
      <c r="B140">
        <v>77</v>
      </c>
      <c r="C140" t="s">
        <v>480</v>
      </c>
      <c r="D140" t="s">
        <v>1366</v>
      </c>
      <c r="E140">
        <v>2026</v>
      </c>
      <c r="F140" s="163">
        <v>46143</v>
      </c>
      <c r="G140" t="s">
        <v>38</v>
      </c>
      <c r="H140" t="s">
        <v>1367</v>
      </c>
      <c r="I140">
        <v>87.96</v>
      </c>
      <c r="J140" s="164">
        <v>46219.482270023145</v>
      </c>
      <c r="K140" s="164">
        <v>46234.443921331018</v>
      </c>
    </row>
    <row r="141" spans="1:11" x14ac:dyDescent="0.2">
      <c r="A141" t="s">
        <v>473</v>
      </c>
      <c r="B141">
        <v>77</v>
      </c>
      <c r="C141" t="s">
        <v>480</v>
      </c>
      <c r="D141" t="s">
        <v>1366</v>
      </c>
      <c r="E141">
        <v>2026</v>
      </c>
      <c r="F141" s="163">
        <v>46143</v>
      </c>
      <c r="G141" t="s">
        <v>39</v>
      </c>
      <c r="H141" t="s">
        <v>1367</v>
      </c>
      <c r="I141">
        <v>87.96</v>
      </c>
      <c r="J141" s="164">
        <v>46219.482270023145</v>
      </c>
      <c r="K141" s="164">
        <v>46234.443921331018</v>
      </c>
    </row>
    <row r="142" spans="1:11" x14ac:dyDescent="0.2">
      <c r="A142" t="s">
        <v>473</v>
      </c>
      <c r="B142">
        <v>77</v>
      </c>
      <c r="C142" t="s">
        <v>480</v>
      </c>
      <c r="D142" t="s">
        <v>1366</v>
      </c>
      <c r="E142">
        <v>2026</v>
      </c>
      <c r="F142" s="163">
        <v>46174</v>
      </c>
      <c r="G142" t="s">
        <v>38</v>
      </c>
      <c r="H142" t="s">
        <v>435</v>
      </c>
      <c r="I142">
        <v>87.96</v>
      </c>
      <c r="J142" s="164">
        <v>46219.482270023145</v>
      </c>
      <c r="K142" s="164">
        <v>46234.443921331018</v>
      </c>
    </row>
    <row r="143" spans="1:11" x14ac:dyDescent="0.2">
      <c r="A143" t="s">
        <v>473</v>
      </c>
      <c r="B143">
        <v>77</v>
      </c>
      <c r="C143" t="s">
        <v>480</v>
      </c>
      <c r="D143" t="s">
        <v>1366</v>
      </c>
      <c r="E143">
        <v>2026</v>
      </c>
      <c r="F143" s="163">
        <v>46174</v>
      </c>
      <c r="G143" t="s">
        <v>39</v>
      </c>
      <c r="H143" t="s">
        <v>435</v>
      </c>
      <c r="I143">
        <v>87.96</v>
      </c>
      <c r="J143" s="164">
        <v>46219.482270023145</v>
      </c>
      <c r="K143" s="164">
        <v>46234.443921331018</v>
      </c>
    </row>
    <row r="144" spans="1:11" x14ac:dyDescent="0.2">
      <c r="A144" t="s">
        <v>473</v>
      </c>
      <c r="B144">
        <v>77</v>
      </c>
      <c r="C144" t="s">
        <v>480</v>
      </c>
      <c r="D144" t="s">
        <v>1366</v>
      </c>
      <c r="E144">
        <v>2026</v>
      </c>
      <c r="F144" s="163">
        <v>46174</v>
      </c>
      <c r="G144" t="s">
        <v>38</v>
      </c>
      <c r="H144" t="s">
        <v>1367</v>
      </c>
      <c r="I144">
        <v>87.96</v>
      </c>
      <c r="J144" s="164">
        <v>46219.482270023145</v>
      </c>
      <c r="K144" s="164">
        <v>46234.443921331018</v>
      </c>
    </row>
    <row r="145" spans="1:11" x14ac:dyDescent="0.2">
      <c r="A145" t="s">
        <v>473</v>
      </c>
      <c r="B145">
        <v>77</v>
      </c>
      <c r="C145" t="s">
        <v>480</v>
      </c>
      <c r="D145" t="s">
        <v>1366</v>
      </c>
      <c r="E145">
        <v>2026</v>
      </c>
      <c r="F145" s="163">
        <v>46174</v>
      </c>
      <c r="G145" t="s">
        <v>39</v>
      </c>
      <c r="H145" t="s">
        <v>1367</v>
      </c>
      <c r="I145">
        <v>87.96</v>
      </c>
      <c r="J145" s="164">
        <v>46219.482270023145</v>
      </c>
      <c r="K145" s="164">
        <v>46234.443921331018</v>
      </c>
    </row>
    <row r="146" spans="1:11" x14ac:dyDescent="0.2">
      <c r="A146" t="s">
        <v>473</v>
      </c>
      <c r="B146">
        <v>78</v>
      </c>
      <c r="C146" t="s">
        <v>481</v>
      </c>
      <c r="D146" t="s">
        <v>1366</v>
      </c>
      <c r="E146">
        <v>2026</v>
      </c>
      <c r="F146" s="163">
        <v>45839</v>
      </c>
      <c r="G146" t="s">
        <v>38</v>
      </c>
      <c r="H146" t="s">
        <v>435</v>
      </c>
      <c r="I146">
        <v>351.83</v>
      </c>
      <c r="J146" s="164">
        <v>46219.482270023145</v>
      </c>
      <c r="K146" s="164">
        <v>46234.443921331018</v>
      </c>
    </row>
    <row r="147" spans="1:11" x14ac:dyDescent="0.2">
      <c r="A147" t="s">
        <v>473</v>
      </c>
      <c r="B147">
        <v>78</v>
      </c>
      <c r="C147" t="s">
        <v>481</v>
      </c>
      <c r="D147" t="s">
        <v>1366</v>
      </c>
      <c r="E147">
        <v>2026</v>
      </c>
      <c r="F147" s="163">
        <v>45839</v>
      </c>
      <c r="G147" t="s">
        <v>39</v>
      </c>
      <c r="H147" t="s">
        <v>435</v>
      </c>
      <c r="I147">
        <v>351.83</v>
      </c>
      <c r="J147" s="164">
        <v>46219.482270023145</v>
      </c>
      <c r="K147" s="164">
        <v>46234.443921331018</v>
      </c>
    </row>
    <row r="148" spans="1:11" x14ac:dyDescent="0.2">
      <c r="A148" t="s">
        <v>473</v>
      </c>
      <c r="B148">
        <v>78</v>
      </c>
      <c r="C148" t="s">
        <v>481</v>
      </c>
      <c r="D148" t="s">
        <v>1366</v>
      </c>
      <c r="E148">
        <v>2026</v>
      </c>
      <c r="F148" s="163">
        <v>45839</v>
      </c>
      <c r="G148" t="s">
        <v>38</v>
      </c>
      <c r="H148" t="s">
        <v>1367</v>
      </c>
      <c r="I148">
        <v>351.83</v>
      </c>
      <c r="J148" s="164">
        <v>46219.482270023145</v>
      </c>
      <c r="K148" s="164">
        <v>46234.443921331018</v>
      </c>
    </row>
    <row r="149" spans="1:11" x14ac:dyDescent="0.2">
      <c r="A149" t="s">
        <v>473</v>
      </c>
      <c r="B149">
        <v>78</v>
      </c>
      <c r="C149" t="s">
        <v>481</v>
      </c>
      <c r="D149" t="s">
        <v>1366</v>
      </c>
      <c r="E149">
        <v>2026</v>
      </c>
      <c r="F149" s="163">
        <v>45839</v>
      </c>
      <c r="G149" t="s">
        <v>39</v>
      </c>
      <c r="H149" t="s">
        <v>1367</v>
      </c>
      <c r="I149">
        <v>351.83</v>
      </c>
      <c r="J149" s="164">
        <v>46219.482270023145</v>
      </c>
      <c r="K149" s="164">
        <v>46234.443921331018</v>
      </c>
    </row>
    <row r="150" spans="1:11" x14ac:dyDescent="0.2">
      <c r="A150" t="s">
        <v>473</v>
      </c>
      <c r="B150">
        <v>78</v>
      </c>
      <c r="C150" t="s">
        <v>481</v>
      </c>
      <c r="D150" t="s">
        <v>1366</v>
      </c>
      <c r="E150">
        <v>2026</v>
      </c>
      <c r="F150" s="163">
        <v>45870</v>
      </c>
      <c r="G150" t="s">
        <v>38</v>
      </c>
      <c r="H150" t="s">
        <v>435</v>
      </c>
      <c r="I150">
        <v>351.83</v>
      </c>
      <c r="J150" s="164">
        <v>46219.482270023145</v>
      </c>
      <c r="K150" s="164">
        <v>46234.443921331018</v>
      </c>
    </row>
    <row r="151" spans="1:11" x14ac:dyDescent="0.2">
      <c r="A151" t="s">
        <v>473</v>
      </c>
      <c r="B151">
        <v>78</v>
      </c>
      <c r="C151" t="s">
        <v>481</v>
      </c>
      <c r="D151" t="s">
        <v>1366</v>
      </c>
      <c r="E151">
        <v>2026</v>
      </c>
      <c r="F151" s="163">
        <v>45870</v>
      </c>
      <c r="G151" t="s">
        <v>39</v>
      </c>
      <c r="H151" t="s">
        <v>435</v>
      </c>
      <c r="I151">
        <v>351.83</v>
      </c>
      <c r="J151" s="164">
        <v>46219.482270023145</v>
      </c>
      <c r="K151" s="164">
        <v>46234.443921331018</v>
      </c>
    </row>
    <row r="152" spans="1:11" x14ac:dyDescent="0.2">
      <c r="A152" t="s">
        <v>473</v>
      </c>
      <c r="B152">
        <v>78</v>
      </c>
      <c r="C152" t="s">
        <v>481</v>
      </c>
      <c r="D152" t="s">
        <v>1366</v>
      </c>
      <c r="E152">
        <v>2026</v>
      </c>
      <c r="F152" s="163">
        <v>45870</v>
      </c>
      <c r="G152" t="s">
        <v>38</v>
      </c>
      <c r="H152" t="s">
        <v>1367</v>
      </c>
      <c r="I152">
        <v>351.83</v>
      </c>
      <c r="J152" s="164">
        <v>46219.482270023145</v>
      </c>
      <c r="K152" s="164">
        <v>46234.443921331018</v>
      </c>
    </row>
    <row r="153" spans="1:11" x14ac:dyDescent="0.2">
      <c r="A153" t="s">
        <v>473</v>
      </c>
      <c r="B153">
        <v>78</v>
      </c>
      <c r="C153" t="s">
        <v>481</v>
      </c>
      <c r="D153" t="s">
        <v>1366</v>
      </c>
      <c r="E153">
        <v>2026</v>
      </c>
      <c r="F153" s="163">
        <v>45870</v>
      </c>
      <c r="G153" t="s">
        <v>39</v>
      </c>
      <c r="H153" t="s">
        <v>1367</v>
      </c>
      <c r="I153">
        <v>351.83</v>
      </c>
      <c r="J153" s="164">
        <v>46219.482270023145</v>
      </c>
      <c r="K153" s="164">
        <v>46234.443921331018</v>
      </c>
    </row>
    <row r="154" spans="1:11" x14ac:dyDescent="0.2">
      <c r="A154" t="s">
        <v>473</v>
      </c>
      <c r="B154">
        <v>78</v>
      </c>
      <c r="C154" t="s">
        <v>481</v>
      </c>
      <c r="D154" t="s">
        <v>1366</v>
      </c>
      <c r="E154">
        <v>2026</v>
      </c>
      <c r="F154" s="163">
        <v>45901</v>
      </c>
      <c r="G154" t="s">
        <v>38</v>
      </c>
      <c r="H154" t="s">
        <v>435</v>
      </c>
      <c r="I154">
        <v>351.83</v>
      </c>
      <c r="J154" s="164">
        <v>46219.482270023145</v>
      </c>
      <c r="K154" s="164">
        <v>46234.443921331018</v>
      </c>
    </row>
    <row r="155" spans="1:11" x14ac:dyDescent="0.2">
      <c r="A155" t="s">
        <v>473</v>
      </c>
      <c r="B155">
        <v>78</v>
      </c>
      <c r="C155" t="s">
        <v>481</v>
      </c>
      <c r="D155" t="s">
        <v>1366</v>
      </c>
      <c r="E155">
        <v>2026</v>
      </c>
      <c r="F155" s="163">
        <v>45901</v>
      </c>
      <c r="G155" t="s">
        <v>39</v>
      </c>
      <c r="H155" t="s">
        <v>435</v>
      </c>
      <c r="I155">
        <v>351.83</v>
      </c>
      <c r="J155" s="164">
        <v>46219.482270023145</v>
      </c>
      <c r="K155" s="164">
        <v>46234.443921331018</v>
      </c>
    </row>
    <row r="156" spans="1:11" x14ac:dyDescent="0.2">
      <c r="A156" t="s">
        <v>473</v>
      </c>
      <c r="B156">
        <v>78</v>
      </c>
      <c r="C156" t="s">
        <v>481</v>
      </c>
      <c r="D156" t="s">
        <v>1366</v>
      </c>
      <c r="E156">
        <v>2026</v>
      </c>
      <c r="F156" s="163">
        <v>45901</v>
      </c>
      <c r="G156" t="s">
        <v>38</v>
      </c>
      <c r="H156" t="s">
        <v>1367</v>
      </c>
      <c r="I156">
        <v>351.83</v>
      </c>
      <c r="J156" s="164">
        <v>46219.482270023145</v>
      </c>
      <c r="K156" s="164">
        <v>46234.443921331018</v>
      </c>
    </row>
    <row r="157" spans="1:11" x14ac:dyDescent="0.2">
      <c r="A157" t="s">
        <v>473</v>
      </c>
      <c r="B157">
        <v>78</v>
      </c>
      <c r="C157" t="s">
        <v>481</v>
      </c>
      <c r="D157" t="s">
        <v>1366</v>
      </c>
      <c r="E157">
        <v>2026</v>
      </c>
      <c r="F157" s="163">
        <v>45901</v>
      </c>
      <c r="G157" t="s">
        <v>39</v>
      </c>
      <c r="H157" t="s">
        <v>1367</v>
      </c>
      <c r="I157">
        <v>351.83</v>
      </c>
      <c r="J157" s="164">
        <v>46219.482270023145</v>
      </c>
      <c r="K157" s="164">
        <v>46234.443921331018</v>
      </c>
    </row>
    <row r="158" spans="1:11" x14ac:dyDescent="0.2">
      <c r="A158" t="s">
        <v>473</v>
      </c>
      <c r="B158">
        <v>78</v>
      </c>
      <c r="C158" t="s">
        <v>481</v>
      </c>
      <c r="D158" t="s">
        <v>1366</v>
      </c>
      <c r="E158">
        <v>2026</v>
      </c>
      <c r="F158" s="163">
        <v>45931</v>
      </c>
      <c r="G158" t="s">
        <v>38</v>
      </c>
      <c r="H158" t="s">
        <v>435</v>
      </c>
      <c r="I158">
        <v>351.83</v>
      </c>
      <c r="J158" s="164">
        <v>46219.482270023145</v>
      </c>
      <c r="K158" s="164">
        <v>46234.443921331018</v>
      </c>
    </row>
    <row r="159" spans="1:11" x14ac:dyDescent="0.2">
      <c r="A159" t="s">
        <v>473</v>
      </c>
      <c r="B159">
        <v>78</v>
      </c>
      <c r="C159" t="s">
        <v>481</v>
      </c>
      <c r="D159" t="s">
        <v>1366</v>
      </c>
      <c r="E159">
        <v>2026</v>
      </c>
      <c r="F159" s="163">
        <v>45931</v>
      </c>
      <c r="G159" t="s">
        <v>39</v>
      </c>
      <c r="H159" t="s">
        <v>435</v>
      </c>
      <c r="I159">
        <v>351.83</v>
      </c>
      <c r="J159" s="164">
        <v>46219.482270023145</v>
      </c>
      <c r="K159" s="164">
        <v>46234.443921331018</v>
      </c>
    </row>
    <row r="160" spans="1:11" x14ac:dyDescent="0.2">
      <c r="A160" t="s">
        <v>473</v>
      </c>
      <c r="B160">
        <v>78</v>
      </c>
      <c r="C160" t="s">
        <v>481</v>
      </c>
      <c r="D160" t="s">
        <v>1366</v>
      </c>
      <c r="E160">
        <v>2026</v>
      </c>
      <c r="F160" s="163">
        <v>45931</v>
      </c>
      <c r="G160" t="s">
        <v>38</v>
      </c>
      <c r="H160" t="s">
        <v>1367</v>
      </c>
      <c r="I160">
        <v>351.83</v>
      </c>
      <c r="J160" s="164">
        <v>46219.482270023145</v>
      </c>
      <c r="K160" s="164">
        <v>46234.443921331018</v>
      </c>
    </row>
    <row r="161" spans="1:11" x14ac:dyDescent="0.2">
      <c r="A161" t="s">
        <v>473</v>
      </c>
      <c r="B161">
        <v>78</v>
      </c>
      <c r="C161" t="s">
        <v>481</v>
      </c>
      <c r="D161" t="s">
        <v>1366</v>
      </c>
      <c r="E161">
        <v>2026</v>
      </c>
      <c r="F161" s="163">
        <v>45931</v>
      </c>
      <c r="G161" t="s">
        <v>39</v>
      </c>
      <c r="H161" t="s">
        <v>1367</v>
      </c>
      <c r="I161">
        <v>351.83</v>
      </c>
      <c r="J161" s="164">
        <v>46219.482270023145</v>
      </c>
      <c r="K161" s="164">
        <v>46234.443921331018</v>
      </c>
    </row>
    <row r="162" spans="1:11" x14ac:dyDescent="0.2">
      <c r="A162" t="s">
        <v>473</v>
      </c>
      <c r="B162">
        <v>78</v>
      </c>
      <c r="C162" t="s">
        <v>481</v>
      </c>
      <c r="D162" t="s">
        <v>1366</v>
      </c>
      <c r="E162">
        <v>2026</v>
      </c>
      <c r="F162" s="163">
        <v>45962</v>
      </c>
      <c r="G162" t="s">
        <v>38</v>
      </c>
      <c r="H162" t="s">
        <v>435</v>
      </c>
      <c r="I162">
        <v>351.83</v>
      </c>
      <c r="J162" s="164">
        <v>46219.482270023145</v>
      </c>
      <c r="K162" s="164">
        <v>46234.443921331018</v>
      </c>
    </row>
    <row r="163" spans="1:11" x14ac:dyDescent="0.2">
      <c r="A163" t="s">
        <v>473</v>
      </c>
      <c r="B163">
        <v>78</v>
      </c>
      <c r="C163" t="s">
        <v>481</v>
      </c>
      <c r="D163" t="s">
        <v>1366</v>
      </c>
      <c r="E163">
        <v>2026</v>
      </c>
      <c r="F163" s="163">
        <v>45962</v>
      </c>
      <c r="G163" t="s">
        <v>39</v>
      </c>
      <c r="H163" t="s">
        <v>435</v>
      </c>
      <c r="I163">
        <v>351.83</v>
      </c>
      <c r="J163" s="164">
        <v>46219.482270023145</v>
      </c>
      <c r="K163" s="164">
        <v>46234.443921331018</v>
      </c>
    </row>
    <row r="164" spans="1:11" x14ac:dyDescent="0.2">
      <c r="A164" t="s">
        <v>473</v>
      </c>
      <c r="B164">
        <v>78</v>
      </c>
      <c r="C164" t="s">
        <v>481</v>
      </c>
      <c r="D164" t="s">
        <v>1366</v>
      </c>
      <c r="E164">
        <v>2026</v>
      </c>
      <c r="F164" s="163">
        <v>45962</v>
      </c>
      <c r="G164" t="s">
        <v>38</v>
      </c>
      <c r="H164" t="s">
        <v>1367</v>
      </c>
      <c r="I164">
        <v>351.83</v>
      </c>
      <c r="J164" s="164">
        <v>46219.482270023145</v>
      </c>
      <c r="K164" s="164">
        <v>46234.443921331018</v>
      </c>
    </row>
    <row r="165" spans="1:11" x14ac:dyDescent="0.2">
      <c r="A165" t="s">
        <v>473</v>
      </c>
      <c r="B165">
        <v>78</v>
      </c>
      <c r="C165" t="s">
        <v>481</v>
      </c>
      <c r="D165" t="s">
        <v>1366</v>
      </c>
      <c r="E165">
        <v>2026</v>
      </c>
      <c r="F165" s="163">
        <v>45962</v>
      </c>
      <c r="G165" t="s">
        <v>39</v>
      </c>
      <c r="H165" t="s">
        <v>1367</v>
      </c>
      <c r="I165">
        <v>351.83</v>
      </c>
      <c r="J165" s="164">
        <v>46219.482270023145</v>
      </c>
      <c r="K165" s="164">
        <v>46234.443921331018</v>
      </c>
    </row>
    <row r="166" spans="1:11" x14ac:dyDescent="0.2">
      <c r="A166" t="s">
        <v>473</v>
      </c>
      <c r="B166">
        <v>78</v>
      </c>
      <c r="C166" t="s">
        <v>481</v>
      </c>
      <c r="D166" t="s">
        <v>1366</v>
      </c>
      <c r="E166">
        <v>2026</v>
      </c>
      <c r="F166" s="163">
        <v>45992</v>
      </c>
      <c r="G166" t="s">
        <v>38</v>
      </c>
      <c r="H166" t="s">
        <v>435</v>
      </c>
      <c r="I166">
        <v>351.83</v>
      </c>
      <c r="J166" s="164">
        <v>46219.482270023145</v>
      </c>
      <c r="K166" s="164">
        <v>46234.443921331018</v>
      </c>
    </row>
    <row r="167" spans="1:11" x14ac:dyDescent="0.2">
      <c r="A167" t="s">
        <v>473</v>
      </c>
      <c r="B167">
        <v>78</v>
      </c>
      <c r="C167" t="s">
        <v>481</v>
      </c>
      <c r="D167" t="s">
        <v>1366</v>
      </c>
      <c r="E167">
        <v>2026</v>
      </c>
      <c r="F167" s="163">
        <v>45992</v>
      </c>
      <c r="G167" t="s">
        <v>39</v>
      </c>
      <c r="H167" t="s">
        <v>435</v>
      </c>
      <c r="I167">
        <v>351.83</v>
      </c>
      <c r="J167" s="164">
        <v>46219.482270023145</v>
      </c>
      <c r="K167" s="164">
        <v>46234.443921331018</v>
      </c>
    </row>
    <row r="168" spans="1:11" x14ac:dyDescent="0.2">
      <c r="A168" t="s">
        <v>473</v>
      </c>
      <c r="B168">
        <v>78</v>
      </c>
      <c r="C168" t="s">
        <v>481</v>
      </c>
      <c r="D168" t="s">
        <v>1366</v>
      </c>
      <c r="E168">
        <v>2026</v>
      </c>
      <c r="F168" s="163">
        <v>45992</v>
      </c>
      <c r="G168" t="s">
        <v>38</v>
      </c>
      <c r="H168" t="s">
        <v>1367</v>
      </c>
      <c r="I168">
        <v>351.83</v>
      </c>
      <c r="J168" s="164">
        <v>46219.482270023145</v>
      </c>
      <c r="K168" s="164">
        <v>46234.443921331018</v>
      </c>
    </row>
    <row r="169" spans="1:11" x14ac:dyDescent="0.2">
      <c r="A169" t="s">
        <v>473</v>
      </c>
      <c r="B169">
        <v>78</v>
      </c>
      <c r="C169" t="s">
        <v>481</v>
      </c>
      <c r="D169" t="s">
        <v>1366</v>
      </c>
      <c r="E169">
        <v>2026</v>
      </c>
      <c r="F169" s="163">
        <v>45992</v>
      </c>
      <c r="G169" t="s">
        <v>39</v>
      </c>
      <c r="H169" t="s">
        <v>1367</v>
      </c>
      <c r="I169">
        <v>351.83</v>
      </c>
      <c r="J169" s="164">
        <v>46219.482270023145</v>
      </c>
      <c r="K169" s="164">
        <v>46234.443921331018</v>
      </c>
    </row>
    <row r="170" spans="1:11" x14ac:dyDescent="0.2">
      <c r="A170" t="s">
        <v>473</v>
      </c>
      <c r="B170">
        <v>78</v>
      </c>
      <c r="C170" t="s">
        <v>481</v>
      </c>
      <c r="D170" t="s">
        <v>1366</v>
      </c>
      <c r="E170">
        <v>2026</v>
      </c>
      <c r="F170" s="163">
        <v>46023</v>
      </c>
      <c r="G170" t="s">
        <v>38</v>
      </c>
      <c r="H170" t="s">
        <v>435</v>
      </c>
      <c r="I170">
        <v>351.83</v>
      </c>
      <c r="J170" s="164">
        <v>46219.482270023145</v>
      </c>
      <c r="K170" s="164">
        <v>46234.443921331018</v>
      </c>
    </row>
    <row r="171" spans="1:11" x14ac:dyDescent="0.2">
      <c r="A171" t="s">
        <v>473</v>
      </c>
      <c r="B171">
        <v>78</v>
      </c>
      <c r="C171" t="s">
        <v>481</v>
      </c>
      <c r="D171" t="s">
        <v>1366</v>
      </c>
      <c r="E171">
        <v>2026</v>
      </c>
      <c r="F171" s="163">
        <v>46023</v>
      </c>
      <c r="G171" t="s">
        <v>39</v>
      </c>
      <c r="H171" t="s">
        <v>435</v>
      </c>
      <c r="I171">
        <v>351.83</v>
      </c>
      <c r="J171" s="164">
        <v>46219.482270023145</v>
      </c>
      <c r="K171" s="164">
        <v>46234.443921331018</v>
      </c>
    </row>
    <row r="172" spans="1:11" x14ac:dyDescent="0.2">
      <c r="A172" t="s">
        <v>473</v>
      </c>
      <c r="B172">
        <v>78</v>
      </c>
      <c r="C172" t="s">
        <v>481</v>
      </c>
      <c r="D172" t="s">
        <v>1366</v>
      </c>
      <c r="E172">
        <v>2026</v>
      </c>
      <c r="F172" s="163">
        <v>46023</v>
      </c>
      <c r="G172" t="s">
        <v>38</v>
      </c>
      <c r="H172" t="s">
        <v>1367</v>
      </c>
      <c r="I172">
        <v>351.83</v>
      </c>
      <c r="J172" s="164">
        <v>46219.482270023145</v>
      </c>
      <c r="K172" s="164">
        <v>46234.443921331018</v>
      </c>
    </row>
    <row r="173" spans="1:11" x14ac:dyDescent="0.2">
      <c r="A173" t="s">
        <v>473</v>
      </c>
      <c r="B173">
        <v>78</v>
      </c>
      <c r="C173" t="s">
        <v>481</v>
      </c>
      <c r="D173" t="s">
        <v>1366</v>
      </c>
      <c r="E173">
        <v>2026</v>
      </c>
      <c r="F173" s="163">
        <v>46023</v>
      </c>
      <c r="G173" t="s">
        <v>39</v>
      </c>
      <c r="H173" t="s">
        <v>1367</v>
      </c>
      <c r="I173">
        <v>351.83</v>
      </c>
      <c r="J173" s="164">
        <v>46219.482270023145</v>
      </c>
      <c r="K173" s="164">
        <v>46234.443921331018</v>
      </c>
    </row>
    <row r="174" spans="1:11" x14ac:dyDescent="0.2">
      <c r="A174" t="s">
        <v>473</v>
      </c>
      <c r="B174">
        <v>78</v>
      </c>
      <c r="C174" t="s">
        <v>481</v>
      </c>
      <c r="D174" t="s">
        <v>1366</v>
      </c>
      <c r="E174">
        <v>2026</v>
      </c>
      <c r="F174" s="163">
        <v>46054</v>
      </c>
      <c r="G174" t="s">
        <v>38</v>
      </c>
      <c r="H174" t="s">
        <v>435</v>
      </c>
      <c r="I174">
        <v>351.83</v>
      </c>
      <c r="J174" s="164">
        <v>46219.482270023145</v>
      </c>
      <c r="K174" s="164">
        <v>46234.443921331018</v>
      </c>
    </row>
    <row r="175" spans="1:11" x14ac:dyDescent="0.2">
      <c r="A175" t="s">
        <v>473</v>
      </c>
      <c r="B175">
        <v>78</v>
      </c>
      <c r="C175" t="s">
        <v>481</v>
      </c>
      <c r="D175" t="s">
        <v>1366</v>
      </c>
      <c r="E175">
        <v>2026</v>
      </c>
      <c r="F175" s="163">
        <v>46054</v>
      </c>
      <c r="G175" t="s">
        <v>39</v>
      </c>
      <c r="H175" t="s">
        <v>435</v>
      </c>
      <c r="I175">
        <v>351.83</v>
      </c>
      <c r="J175" s="164">
        <v>46219.482270023145</v>
      </c>
      <c r="K175" s="164">
        <v>46234.443921331018</v>
      </c>
    </row>
    <row r="176" spans="1:11" x14ac:dyDescent="0.2">
      <c r="A176" t="s">
        <v>473</v>
      </c>
      <c r="B176">
        <v>78</v>
      </c>
      <c r="C176" t="s">
        <v>481</v>
      </c>
      <c r="D176" t="s">
        <v>1366</v>
      </c>
      <c r="E176">
        <v>2026</v>
      </c>
      <c r="F176" s="163">
        <v>46054</v>
      </c>
      <c r="G176" t="s">
        <v>38</v>
      </c>
      <c r="H176" t="s">
        <v>1367</v>
      </c>
      <c r="I176">
        <v>351.83</v>
      </c>
      <c r="J176" s="164">
        <v>46219.482270023145</v>
      </c>
      <c r="K176" s="164">
        <v>46234.443921331018</v>
      </c>
    </row>
    <row r="177" spans="1:11" x14ac:dyDescent="0.2">
      <c r="A177" t="s">
        <v>473</v>
      </c>
      <c r="B177">
        <v>78</v>
      </c>
      <c r="C177" t="s">
        <v>481</v>
      </c>
      <c r="D177" t="s">
        <v>1366</v>
      </c>
      <c r="E177">
        <v>2026</v>
      </c>
      <c r="F177" s="163">
        <v>46054</v>
      </c>
      <c r="G177" t="s">
        <v>39</v>
      </c>
      <c r="H177" t="s">
        <v>1367</v>
      </c>
      <c r="I177">
        <v>351.83</v>
      </c>
      <c r="J177" s="164">
        <v>46219.482270023145</v>
      </c>
      <c r="K177" s="164">
        <v>46234.443921331018</v>
      </c>
    </row>
    <row r="178" spans="1:11" x14ac:dyDescent="0.2">
      <c r="A178" t="s">
        <v>473</v>
      </c>
      <c r="B178">
        <v>78</v>
      </c>
      <c r="C178" t="s">
        <v>481</v>
      </c>
      <c r="D178" t="s">
        <v>1366</v>
      </c>
      <c r="E178">
        <v>2026</v>
      </c>
      <c r="F178" s="163">
        <v>46082</v>
      </c>
      <c r="G178" t="s">
        <v>38</v>
      </c>
      <c r="H178" t="s">
        <v>435</v>
      </c>
      <c r="I178">
        <v>351.83</v>
      </c>
      <c r="J178" s="164">
        <v>46219.482270023145</v>
      </c>
      <c r="K178" s="164">
        <v>46234.443921331018</v>
      </c>
    </row>
    <row r="179" spans="1:11" x14ac:dyDescent="0.2">
      <c r="A179" t="s">
        <v>473</v>
      </c>
      <c r="B179">
        <v>78</v>
      </c>
      <c r="C179" t="s">
        <v>481</v>
      </c>
      <c r="D179" t="s">
        <v>1366</v>
      </c>
      <c r="E179">
        <v>2026</v>
      </c>
      <c r="F179" s="163">
        <v>46082</v>
      </c>
      <c r="G179" t="s">
        <v>39</v>
      </c>
      <c r="H179" t="s">
        <v>435</v>
      </c>
      <c r="I179">
        <v>351.83</v>
      </c>
      <c r="J179" s="164">
        <v>46219.482270023145</v>
      </c>
      <c r="K179" s="164">
        <v>46234.443921331018</v>
      </c>
    </row>
    <row r="180" spans="1:11" x14ac:dyDescent="0.2">
      <c r="A180" t="s">
        <v>473</v>
      </c>
      <c r="B180">
        <v>78</v>
      </c>
      <c r="C180" t="s">
        <v>481</v>
      </c>
      <c r="D180" t="s">
        <v>1366</v>
      </c>
      <c r="E180">
        <v>2026</v>
      </c>
      <c r="F180" s="163">
        <v>46082</v>
      </c>
      <c r="G180" t="s">
        <v>38</v>
      </c>
      <c r="H180" t="s">
        <v>1367</v>
      </c>
      <c r="I180">
        <v>351.83</v>
      </c>
      <c r="J180" s="164">
        <v>46219.482270023145</v>
      </c>
      <c r="K180" s="164">
        <v>46234.443921331018</v>
      </c>
    </row>
    <row r="181" spans="1:11" x14ac:dyDescent="0.2">
      <c r="A181" t="s">
        <v>473</v>
      </c>
      <c r="B181">
        <v>78</v>
      </c>
      <c r="C181" t="s">
        <v>481</v>
      </c>
      <c r="D181" t="s">
        <v>1366</v>
      </c>
      <c r="E181">
        <v>2026</v>
      </c>
      <c r="F181" s="163">
        <v>46082</v>
      </c>
      <c r="G181" t="s">
        <v>39</v>
      </c>
      <c r="H181" t="s">
        <v>1367</v>
      </c>
      <c r="I181">
        <v>351.83</v>
      </c>
      <c r="J181" s="164">
        <v>46219.482270023145</v>
      </c>
      <c r="K181" s="164">
        <v>46234.443921331018</v>
      </c>
    </row>
    <row r="182" spans="1:11" x14ac:dyDescent="0.2">
      <c r="A182" t="s">
        <v>473</v>
      </c>
      <c r="B182">
        <v>78</v>
      </c>
      <c r="C182" t="s">
        <v>481</v>
      </c>
      <c r="D182" t="s">
        <v>1366</v>
      </c>
      <c r="E182">
        <v>2026</v>
      </c>
      <c r="F182" s="163">
        <v>46113</v>
      </c>
      <c r="G182" t="s">
        <v>38</v>
      </c>
      <c r="H182" t="s">
        <v>435</v>
      </c>
      <c r="I182">
        <v>351.83</v>
      </c>
      <c r="J182" s="164">
        <v>46219.482270023145</v>
      </c>
      <c r="K182" s="164">
        <v>46234.443921331018</v>
      </c>
    </row>
    <row r="183" spans="1:11" x14ac:dyDescent="0.2">
      <c r="A183" t="s">
        <v>473</v>
      </c>
      <c r="B183">
        <v>78</v>
      </c>
      <c r="C183" t="s">
        <v>481</v>
      </c>
      <c r="D183" t="s">
        <v>1366</v>
      </c>
      <c r="E183">
        <v>2026</v>
      </c>
      <c r="F183" s="163">
        <v>46113</v>
      </c>
      <c r="G183" t="s">
        <v>39</v>
      </c>
      <c r="H183" t="s">
        <v>435</v>
      </c>
      <c r="I183">
        <v>351.83</v>
      </c>
      <c r="J183" s="164">
        <v>46219.482270023145</v>
      </c>
      <c r="K183" s="164">
        <v>46234.443921331018</v>
      </c>
    </row>
    <row r="184" spans="1:11" x14ac:dyDescent="0.2">
      <c r="A184" t="s">
        <v>473</v>
      </c>
      <c r="B184">
        <v>78</v>
      </c>
      <c r="C184" t="s">
        <v>481</v>
      </c>
      <c r="D184" t="s">
        <v>1366</v>
      </c>
      <c r="E184">
        <v>2026</v>
      </c>
      <c r="F184" s="163">
        <v>46113</v>
      </c>
      <c r="G184" t="s">
        <v>38</v>
      </c>
      <c r="H184" t="s">
        <v>1367</v>
      </c>
      <c r="I184">
        <v>351.83</v>
      </c>
      <c r="J184" s="164">
        <v>46219.482270023145</v>
      </c>
      <c r="K184" s="164">
        <v>46234.443921331018</v>
      </c>
    </row>
    <row r="185" spans="1:11" x14ac:dyDescent="0.2">
      <c r="A185" t="s">
        <v>473</v>
      </c>
      <c r="B185">
        <v>78</v>
      </c>
      <c r="C185" t="s">
        <v>481</v>
      </c>
      <c r="D185" t="s">
        <v>1366</v>
      </c>
      <c r="E185">
        <v>2026</v>
      </c>
      <c r="F185" s="163">
        <v>46113</v>
      </c>
      <c r="G185" t="s">
        <v>39</v>
      </c>
      <c r="H185" t="s">
        <v>1367</v>
      </c>
      <c r="I185">
        <v>351.83</v>
      </c>
      <c r="J185" s="164">
        <v>46219.482270023145</v>
      </c>
      <c r="K185" s="164">
        <v>46234.443921331018</v>
      </c>
    </row>
    <row r="186" spans="1:11" x14ac:dyDescent="0.2">
      <c r="A186" t="s">
        <v>473</v>
      </c>
      <c r="B186">
        <v>78</v>
      </c>
      <c r="C186" t="s">
        <v>481</v>
      </c>
      <c r="D186" t="s">
        <v>1366</v>
      </c>
      <c r="E186">
        <v>2026</v>
      </c>
      <c r="F186" s="163">
        <v>46143</v>
      </c>
      <c r="G186" t="s">
        <v>38</v>
      </c>
      <c r="H186" t="s">
        <v>435</v>
      </c>
      <c r="I186">
        <v>351.83</v>
      </c>
      <c r="J186" s="164">
        <v>46219.482270023145</v>
      </c>
      <c r="K186" s="164">
        <v>46234.443921331018</v>
      </c>
    </row>
    <row r="187" spans="1:11" x14ac:dyDescent="0.2">
      <c r="A187" t="s">
        <v>473</v>
      </c>
      <c r="B187">
        <v>78</v>
      </c>
      <c r="C187" t="s">
        <v>481</v>
      </c>
      <c r="D187" t="s">
        <v>1366</v>
      </c>
      <c r="E187">
        <v>2026</v>
      </c>
      <c r="F187" s="163">
        <v>46143</v>
      </c>
      <c r="G187" t="s">
        <v>39</v>
      </c>
      <c r="H187" t="s">
        <v>435</v>
      </c>
      <c r="I187">
        <v>351.83</v>
      </c>
      <c r="J187" s="164">
        <v>46219.482270023145</v>
      </c>
      <c r="K187" s="164">
        <v>46234.443921331018</v>
      </c>
    </row>
    <row r="188" spans="1:11" x14ac:dyDescent="0.2">
      <c r="A188" t="s">
        <v>473</v>
      </c>
      <c r="B188">
        <v>78</v>
      </c>
      <c r="C188" t="s">
        <v>481</v>
      </c>
      <c r="D188" t="s">
        <v>1366</v>
      </c>
      <c r="E188">
        <v>2026</v>
      </c>
      <c r="F188" s="163">
        <v>46143</v>
      </c>
      <c r="G188" t="s">
        <v>38</v>
      </c>
      <c r="H188" t="s">
        <v>1367</v>
      </c>
      <c r="I188">
        <v>351.83</v>
      </c>
      <c r="J188" s="164">
        <v>46219.482270023145</v>
      </c>
      <c r="K188" s="164">
        <v>46234.443921331018</v>
      </c>
    </row>
    <row r="189" spans="1:11" x14ac:dyDescent="0.2">
      <c r="A189" t="s">
        <v>473</v>
      </c>
      <c r="B189">
        <v>78</v>
      </c>
      <c r="C189" t="s">
        <v>481</v>
      </c>
      <c r="D189" t="s">
        <v>1366</v>
      </c>
      <c r="E189">
        <v>2026</v>
      </c>
      <c r="F189" s="163">
        <v>46143</v>
      </c>
      <c r="G189" t="s">
        <v>39</v>
      </c>
      <c r="H189" t="s">
        <v>1367</v>
      </c>
      <c r="I189">
        <v>351.83</v>
      </c>
      <c r="J189" s="164">
        <v>46219.482270023145</v>
      </c>
      <c r="K189" s="164">
        <v>46234.443921331018</v>
      </c>
    </row>
    <row r="190" spans="1:11" x14ac:dyDescent="0.2">
      <c r="A190" t="s">
        <v>473</v>
      </c>
      <c r="B190">
        <v>78</v>
      </c>
      <c r="C190" t="s">
        <v>481</v>
      </c>
      <c r="D190" t="s">
        <v>1366</v>
      </c>
      <c r="E190">
        <v>2026</v>
      </c>
      <c r="F190" s="163">
        <v>46174</v>
      </c>
      <c r="G190" t="s">
        <v>38</v>
      </c>
      <c r="H190" t="s">
        <v>435</v>
      </c>
      <c r="I190">
        <v>351.83</v>
      </c>
      <c r="J190" s="164">
        <v>46219.482270023145</v>
      </c>
      <c r="K190" s="164">
        <v>46234.443921331018</v>
      </c>
    </row>
    <row r="191" spans="1:11" x14ac:dyDescent="0.2">
      <c r="A191" t="s">
        <v>473</v>
      </c>
      <c r="B191">
        <v>78</v>
      </c>
      <c r="C191" t="s">
        <v>481</v>
      </c>
      <c r="D191" t="s">
        <v>1366</v>
      </c>
      <c r="E191">
        <v>2026</v>
      </c>
      <c r="F191" s="163">
        <v>46174</v>
      </c>
      <c r="G191" t="s">
        <v>39</v>
      </c>
      <c r="H191" t="s">
        <v>435</v>
      </c>
      <c r="I191">
        <v>351.83</v>
      </c>
      <c r="J191" s="164">
        <v>46219.482270023145</v>
      </c>
      <c r="K191" s="164">
        <v>46234.443921331018</v>
      </c>
    </row>
    <row r="192" spans="1:11" x14ac:dyDescent="0.2">
      <c r="A192" t="s">
        <v>473</v>
      </c>
      <c r="B192">
        <v>78</v>
      </c>
      <c r="C192" t="s">
        <v>481</v>
      </c>
      <c r="D192" t="s">
        <v>1366</v>
      </c>
      <c r="E192">
        <v>2026</v>
      </c>
      <c r="F192" s="163">
        <v>46174</v>
      </c>
      <c r="G192" t="s">
        <v>38</v>
      </c>
      <c r="H192" t="s">
        <v>1367</v>
      </c>
      <c r="I192">
        <v>351.83</v>
      </c>
      <c r="J192" s="164">
        <v>46219.482270023145</v>
      </c>
      <c r="K192" s="164">
        <v>46234.443921331018</v>
      </c>
    </row>
    <row r="193" spans="1:11" x14ac:dyDescent="0.2">
      <c r="A193" t="s">
        <v>473</v>
      </c>
      <c r="B193">
        <v>78</v>
      </c>
      <c r="C193" t="s">
        <v>481</v>
      </c>
      <c r="D193" t="s">
        <v>1366</v>
      </c>
      <c r="E193">
        <v>2026</v>
      </c>
      <c r="F193" s="163">
        <v>46174</v>
      </c>
      <c r="G193" t="s">
        <v>39</v>
      </c>
      <c r="H193" t="s">
        <v>1367</v>
      </c>
      <c r="I193">
        <v>351.83</v>
      </c>
      <c r="J193" s="164">
        <v>46219.482270023145</v>
      </c>
      <c r="K193" s="164">
        <v>46234.443921331018</v>
      </c>
    </row>
    <row r="194" spans="1:11" x14ac:dyDescent="0.2">
      <c r="A194" t="s">
        <v>1368</v>
      </c>
      <c r="B194">
        <v>1</v>
      </c>
      <c r="C194" t="s">
        <v>482</v>
      </c>
      <c r="D194" t="s">
        <v>1369</v>
      </c>
      <c r="E194">
        <v>2026</v>
      </c>
      <c r="F194" s="163">
        <v>45839</v>
      </c>
      <c r="G194" t="s">
        <v>38</v>
      </c>
      <c r="H194" t="s">
        <v>435</v>
      </c>
      <c r="I194">
        <v>1.75</v>
      </c>
      <c r="J194" s="164">
        <v>46219.482270023145</v>
      </c>
      <c r="K194" s="164">
        <v>46234.443921331018</v>
      </c>
    </row>
    <row r="195" spans="1:11" x14ac:dyDescent="0.2">
      <c r="A195" t="s">
        <v>1368</v>
      </c>
      <c r="B195">
        <v>1</v>
      </c>
      <c r="C195" t="s">
        <v>482</v>
      </c>
      <c r="D195" t="s">
        <v>1369</v>
      </c>
      <c r="E195">
        <v>2026</v>
      </c>
      <c r="F195" s="163">
        <v>45839</v>
      </c>
      <c r="G195" t="s">
        <v>39</v>
      </c>
      <c r="H195" t="s">
        <v>435</v>
      </c>
      <c r="I195">
        <v>1.75</v>
      </c>
      <c r="J195" s="164">
        <v>46219.482270023145</v>
      </c>
      <c r="K195" s="164">
        <v>46234.443921331018</v>
      </c>
    </row>
    <row r="196" spans="1:11" x14ac:dyDescent="0.2">
      <c r="A196" t="s">
        <v>1368</v>
      </c>
      <c r="B196">
        <v>1</v>
      </c>
      <c r="C196" t="s">
        <v>482</v>
      </c>
      <c r="D196" t="s">
        <v>1369</v>
      </c>
      <c r="E196">
        <v>2026</v>
      </c>
      <c r="F196" s="163">
        <v>45839</v>
      </c>
      <c r="G196" t="s">
        <v>38</v>
      </c>
      <c r="H196" t="s">
        <v>1367</v>
      </c>
      <c r="I196">
        <v>2.19</v>
      </c>
      <c r="J196" s="164">
        <v>46219.482270023145</v>
      </c>
      <c r="K196" s="164">
        <v>46234.443921331018</v>
      </c>
    </row>
    <row r="197" spans="1:11" x14ac:dyDescent="0.2">
      <c r="A197" t="s">
        <v>1368</v>
      </c>
      <c r="B197">
        <v>1</v>
      </c>
      <c r="C197" t="s">
        <v>482</v>
      </c>
      <c r="D197" t="s">
        <v>1369</v>
      </c>
      <c r="E197">
        <v>2026</v>
      </c>
      <c r="F197" s="163">
        <v>45839</v>
      </c>
      <c r="G197" t="s">
        <v>39</v>
      </c>
      <c r="H197" t="s">
        <v>1367</v>
      </c>
      <c r="I197">
        <v>1.75</v>
      </c>
      <c r="J197" s="164">
        <v>46219.482270023145</v>
      </c>
      <c r="K197" s="164">
        <v>46234.443921331018</v>
      </c>
    </row>
    <row r="198" spans="1:11" x14ac:dyDescent="0.2">
      <c r="A198" t="s">
        <v>1368</v>
      </c>
      <c r="B198">
        <v>1</v>
      </c>
      <c r="C198" t="s">
        <v>482</v>
      </c>
      <c r="D198" t="s">
        <v>1369</v>
      </c>
      <c r="E198">
        <v>2026</v>
      </c>
      <c r="F198" s="163">
        <v>45870</v>
      </c>
      <c r="G198" t="s">
        <v>38</v>
      </c>
      <c r="H198" t="s">
        <v>435</v>
      </c>
      <c r="I198">
        <v>1.75</v>
      </c>
      <c r="J198" s="164">
        <v>46219.482270023145</v>
      </c>
      <c r="K198" s="164">
        <v>46234.443921331018</v>
      </c>
    </row>
    <row r="199" spans="1:11" x14ac:dyDescent="0.2">
      <c r="A199" t="s">
        <v>1368</v>
      </c>
      <c r="B199">
        <v>1</v>
      </c>
      <c r="C199" t="s">
        <v>482</v>
      </c>
      <c r="D199" t="s">
        <v>1369</v>
      </c>
      <c r="E199">
        <v>2026</v>
      </c>
      <c r="F199" s="163">
        <v>45870</v>
      </c>
      <c r="G199" t="s">
        <v>39</v>
      </c>
      <c r="H199" t="s">
        <v>435</v>
      </c>
      <c r="I199">
        <v>1.75</v>
      </c>
      <c r="J199" s="164">
        <v>46219.482270023145</v>
      </c>
      <c r="K199" s="164">
        <v>46234.443921331018</v>
      </c>
    </row>
    <row r="200" spans="1:11" x14ac:dyDescent="0.2">
      <c r="A200" t="s">
        <v>1368</v>
      </c>
      <c r="B200">
        <v>1</v>
      </c>
      <c r="C200" t="s">
        <v>482</v>
      </c>
      <c r="D200" t="s">
        <v>1369</v>
      </c>
      <c r="E200">
        <v>2026</v>
      </c>
      <c r="F200" s="163">
        <v>45870</v>
      </c>
      <c r="G200" t="s">
        <v>38</v>
      </c>
      <c r="H200" t="s">
        <v>1367</v>
      </c>
      <c r="I200">
        <v>2.19</v>
      </c>
      <c r="J200" s="164">
        <v>46219.482270023145</v>
      </c>
      <c r="K200" s="164">
        <v>46234.443921331018</v>
      </c>
    </row>
    <row r="201" spans="1:11" x14ac:dyDescent="0.2">
      <c r="A201" t="s">
        <v>1368</v>
      </c>
      <c r="B201">
        <v>1</v>
      </c>
      <c r="C201" t="s">
        <v>482</v>
      </c>
      <c r="D201" t="s">
        <v>1369</v>
      </c>
      <c r="E201">
        <v>2026</v>
      </c>
      <c r="F201" s="163">
        <v>45870</v>
      </c>
      <c r="G201" t="s">
        <v>39</v>
      </c>
      <c r="H201" t="s">
        <v>1367</v>
      </c>
      <c r="I201">
        <v>1.75</v>
      </c>
      <c r="J201" s="164">
        <v>46219.482270023145</v>
      </c>
      <c r="K201" s="164">
        <v>46234.443921331018</v>
      </c>
    </row>
    <row r="202" spans="1:11" x14ac:dyDescent="0.2">
      <c r="A202" t="s">
        <v>1368</v>
      </c>
      <c r="B202">
        <v>1</v>
      </c>
      <c r="C202" t="s">
        <v>482</v>
      </c>
      <c r="D202" t="s">
        <v>1369</v>
      </c>
      <c r="E202">
        <v>2026</v>
      </c>
      <c r="F202" s="163">
        <v>45901</v>
      </c>
      <c r="G202" t="s">
        <v>38</v>
      </c>
      <c r="H202" t="s">
        <v>435</v>
      </c>
      <c r="I202">
        <v>1.75</v>
      </c>
      <c r="J202" s="164">
        <v>46219.482270023145</v>
      </c>
      <c r="K202" s="164">
        <v>46234.443921331018</v>
      </c>
    </row>
    <row r="203" spans="1:11" x14ac:dyDescent="0.2">
      <c r="A203" t="s">
        <v>1368</v>
      </c>
      <c r="B203">
        <v>1</v>
      </c>
      <c r="C203" t="s">
        <v>482</v>
      </c>
      <c r="D203" t="s">
        <v>1369</v>
      </c>
      <c r="E203">
        <v>2026</v>
      </c>
      <c r="F203" s="163">
        <v>45901</v>
      </c>
      <c r="G203" t="s">
        <v>39</v>
      </c>
      <c r="H203" t="s">
        <v>435</v>
      </c>
      <c r="I203">
        <v>1.75</v>
      </c>
      <c r="J203" s="164">
        <v>46219.482270023145</v>
      </c>
      <c r="K203" s="164">
        <v>46234.443921331018</v>
      </c>
    </row>
    <row r="204" spans="1:11" x14ac:dyDescent="0.2">
      <c r="A204" t="s">
        <v>1368</v>
      </c>
      <c r="B204">
        <v>1</v>
      </c>
      <c r="C204" t="s">
        <v>482</v>
      </c>
      <c r="D204" t="s">
        <v>1369</v>
      </c>
      <c r="E204">
        <v>2026</v>
      </c>
      <c r="F204" s="163">
        <v>45901</v>
      </c>
      <c r="G204" t="s">
        <v>38</v>
      </c>
      <c r="H204" t="s">
        <v>1367</v>
      </c>
      <c r="I204">
        <v>2.19</v>
      </c>
      <c r="J204" s="164">
        <v>46219.482270023145</v>
      </c>
      <c r="K204" s="164">
        <v>46234.443921331018</v>
      </c>
    </row>
    <row r="205" spans="1:11" x14ac:dyDescent="0.2">
      <c r="A205" t="s">
        <v>1368</v>
      </c>
      <c r="B205">
        <v>1</v>
      </c>
      <c r="C205" t="s">
        <v>482</v>
      </c>
      <c r="D205" t="s">
        <v>1369</v>
      </c>
      <c r="E205">
        <v>2026</v>
      </c>
      <c r="F205" s="163">
        <v>45901</v>
      </c>
      <c r="G205" t="s">
        <v>39</v>
      </c>
      <c r="H205" t="s">
        <v>1367</v>
      </c>
      <c r="I205">
        <v>1.75</v>
      </c>
      <c r="J205" s="164">
        <v>46219.482270023145</v>
      </c>
      <c r="K205" s="164">
        <v>46234.443921331018</v>
      </c>
    </row>
    <row r="206" spans="1:11" x14ac:dyDescent="0.2">
      <c r="A206" t="s">
        <v>1368</v>
      </c>
      <c r="B206">
        <v>1</v>
      </c>
      <c r="C206" t="s">
        <v>482</v>
      </c>
      <c r="D206" t="s">
        <v>1369</v>
      </c>
      <c r="E206">
        <v>2026</v>
      </c>
      <c r="F206" s="163">
        <v>45931</v>
      </c>
      <c r="G206" t="s">
        <v>38</v>
      </c>
      <c r="H206" t="s">
        <v>435</v>
      </c>
      <c r="I206">
        <v>1.75</v>
      </c>
      <c r="J206" s="164">
        <v>46219.482270023145</v>
      </c>
      <c r="K206" s="164">
        <v>46234.443921331018</v>
      </c>
    </row>
    <row r="207" spans="1:11" x14ac:dyDescent="0.2">
      <c r="A207" t="s">
        <v>1368</v>
      </c>
      <c r="B207">
        <v>1</v>
      </c>
      <c r="C207" t="s">
        <v>482</v>
      </c>
      <c r="D207" t="s">
        <v>1369</v>
      </c>
      <c r="E207">
        <v>2026</v>
      </c>
      <c r="F207" s="163">
        <v>45931</v>
      </c>
      <c r="G207" t="s">
        <v>39</v>
      </c>
      <c r="H207" t="s">
        <v>435</v>
      </c>
      <c r="I207">
        <v>1.75</v>
      </c>
      <c r="J207" s="164">
        <v>46219.482270023145</v>
      </c>
      <c r="K207" s="164">
        <v>46234.443921331018</v>
      </c>
    </row>
    <row r="208" spans="1:11" x14ac:dyDescent="0.2">
      <c r="A208" t="s">
        <v>1368</v>
      </c>
      <c r="B208">
        <v>1</v>
      </c>
      <c r="C208" t="s">
        <v>482</v>
      </c>
      <c r="D208" t="s">
        <v>1369</v>
      </c>
      <c r="E208">
        <v>2026</v>
      </c>
      <c r="F208" s="163">
        <v>45931</v>
      </c>
      <c r="G208" t="s">
        <v>38</v>
      </c>
      <c r="H208" t="s">
        <v>1367</v>
      </c>
      <c r="I208">
        <v>2.19</v>
      </c>
      <c r="J208" s="164">
        <v>46219.482270023145</v>
      </c>
      <c r="K208" s="164">
        <v>46234.443921331018</v>
      </c>
    </row>
    <row r="209" spans="1:11" x14ac:dyDescent="0.2">
      <c r="A209" t="s">
        <v>1368</v>
      </c>
      <c r="B209">
        <v>1</v>
      </c>
      <c r="C209" t="s">
        <v>482</v>
      </c>
      <c r="D209" t="s">
        <v>1369</v>
      </c>
      <c r="E209">
        <v>2026</v>
      </c>
      <c r="F209" s="163">
        <v>45931</v>
      </c>
      <c r="G209" t="s">
        <v>39</v>
      </c>
      <c r="H209" t="s">
        <v>1367</v>
      </c>
      <c r="I209">
        <v>1.75</v>
      </c>
      <c r="J209" s="164">
        <v>46219.482270023145</v>
      </c>
      <c r="K209" s="164">
        <v>46234.443921331018</v>
      </c>
    </row>
    <row r="210" spans="1:11" x14ac:dyDescent="0.2">
      <c r="A210" t="s">
        <v>1368</v>
      </c>
      <c r="B210">
        <v>1</v>
      </c>
      <c r="C210" t="s">
        <v>482</v>
      </c>
      <c r="D210" t="s">
        <v>1369</v>
      </c>
      <c r="E210">
        <v>2026</v>
      </c>
      <c r="F210" s="163">
        <v>45962</v>
      </c>
      <c r="G210" t="s">
        <v>38</v>
      </c>
      <c r="H210" t="s">
        <v>435</v>
      </c>
      <c r="I210">
        <v>1.75</v>
      </c>
      <c r="J210" s="164">
        <v>46219.482270023145</v>
      </c>
      <c r="K210" s="164">
        <v>46234.443921331018</v>
      </c>
    </row>
    <row r="211" spans="1:11" x14ac:dyDescent="0.2">
      <c r="A211" t="s">
        <v>1368</v>
      </c>
      <c r="B211">
        <v>1</v>
      </c>
      <c r="C211" t="s">
        <v>482</v>
      </c>
      <c r="D211" t="s">
        <v>1369</v>
      </c>
      <c r="E211">
        <v>2026</v>
      </c>
      <c r="F211" s="163">
        <v>45962</v>
      </c>
      <c r="G211" t="s">
        <v>39</v>
      </c>
      <c r="H211" t="s">
        <v>435</v>
      </c>
      <c r="I211">
        <v>1.75</v>
      </c>
      <c r="J211" s="164">
        <v>46219.482270023145</v>
      </c>
      <c r="K211" s="164">
        <v>46234.443921331018</v>
      </c>
    </row>
    <row r="212" spans="1:11" x14ac:dyDescent="0.2">
      <c r="A212" t="s">
        <v>1368</v>
      </c>
      <c r="B212">
        <v>1</v>
      </c>
      <c r="C212" t="s">
        <v>482</v>
      </c>
      <c r="D212" t="s">
        <v>1369</v>
      </c>
      <c r="E212">
        <v>2026</v>
      </c>
      <c r="F212" s="163">
        <v>45962</v>
      </c>
      <c r="G212" t="s">
        <v>38</v>
      </c>
      <c r="H212" t="s">
        <v>1367</v>
      </c>
      <c r="I212">
        <v>2.19</v>
      </c>
      <c r="J212" s="164">
        <v>46219.482270023145</v>
      </c>
      <c r="K212" s="164">
        <v>46234.443921331018</v>
      </c>
    </row>
    <row r="213" spans="1:11" x14ac:dyDescent="0.2">
      <c r="A213" t="s">
        <v>1368</v>
      </c>
      <c r="B213">
        <v>1</v>
      </c>
      <c r="C213" t="s">
        <v>482</v>
      </c>
      <c r="D213" t="s">
        <v>1369</v>
      </c>
      <c r="E213">
        <v>2026</v>
      </c>
      <c r="F213" s="163">
        <v>45962</v>
      </c>
      <c r="G213" t="s">
        <v>39</v>
      </c>
      <c r="H213" t="s">
        <v>1367</v>
      </c>
      <c r="I213">
        <v>1.75</v>
      </c>
      <c r="J213" s="164">
        <v>46219.482270023145</v>
      </c>
      <c r="K213" s="164">
        <v>46234.443921331018</v>
      </c>
    </row>
    <row r="214" spans="1:11" x14ac:dyDescent="0.2">
      <c r="A214" t="s">
        <v>1368</v>
      </c>
      <c r="B214">
        <v>1</v>
      </c>
      <c r="C214" t="s">
        <v>482</v>
      </c>
      <c r="D214" t="s">
        <v>1369</v>
      </c>
      <c r="E214">
        <v>2026</v>
      </c>
      <c r="F214" s="163">
        <v>45992</v>
      </c>
      <c r="G214" t="s">
        <v>38</v>
      </c>
      <c r="H214" t="s">
        <v>435</v>
      </c>
      <c r="I214">
        <v>1.75</v>
      </c>
      <c r="J214" s="164">
        <v>46219.482270023145</v>
      </c>
      <c r="K214" s="164">
        <v>46234.443921331018</v>
      </c>
    </row>
    <row r="215" spans="1:11" x14ac:dyDescent="0.2">
      <c r="A215" t="s">
        <v>1368</v>
      </c>
      <c r="B215">
        <v>1</v>
      </c>
      <c r="C215" t="s">
        <v>482</v>
      </c>
      <c r="D215" t="s">
        <v>1369</v>
      </c>
      <c r="E215">
        <v>2026</v>
      </c>
      <c r="F215" s="163">
        <v>45992</v>
      </c>
      <c r="G215" t="s">
        <v>39</v>
      </c>
      <c r="H215" t="s">
        <v>435</v>
      </c>
      <c r="I215">
        <v>1.75</v>
      </c>
      <c r="J215" s="164">
        <v>46219.482270023145</v>
      </c>
      <c r="K215" s="164">
        <v>46234.443921331018</v>
      </c>
    </row>
    <row r="216" spans="1:11" x14ac:dyDescent="0.2">
      <c r="A216" t="s">
        <v>1368</v>
      </c>
      <c r="B216">
        <v>1</v>
      </c>
      <c r="C216" t="s">
        <v>482</v>
      </c>
      <c r="D216" t="s">
        <v>1369</v>
      </c>
      <c r="E216">
        <v>2026</v>
      </c>
      <c r="F216" s="163">
        <v>45992</v>
      </c>
      <c r="G216" t="s">
        <v>38</v>
      </c>
      <c r="H216" t="s">
        <v>1367</v>
      </c>
      <c r="I216">
        <v>2.19</v>
      </c>
      <c r="J216" s="164">
        <v>46219.482270023145</v>
      </c>
      <c r="K216" s="164">
        <v>46234.443921331018</v>
      </c>
    </row>
    <row r="217" spans="1:11" x14ac:dyDescent="0.2">
      <c r="A217" t="s">
        <v>1368</v>
      </c>
      <c r="B217">
        <v>1</v>
      </c>
      <c r="C217" t="s">
        <v>482</v>
      </c>
      <c r="D217" t="s">
        <v>1369</v>
      </c>
      <c r="E217">
        <v>2026</v>
      </c>
      <c r="F217" s="163">
        <v>45992</v>
      </c>
      <c r="G217" t="s">
        <v>39</v>
      </c>
      <c r="H217" t="s">
        <v>1367</v>
      </c>
      <c r="I217">
        <v>1.75</v>
      </c>
      <c r="J217" s="164">
        <v>46219.482270023145</v>
      </c>
      <c r="K217" s="164">
        <v>46234.443921331018</v>
      </c>
    </row>
    <row r="218" spans="1:11" x14ac:dyDescent="0.2">
      <c r="A218" t="s">
        <v>1368</v>
      </c>
      <c r="B218">
        <v>1</v>
      </c>
      <c r="C218" t="s">
        <v>482</v>
      </c>
      <c r="D218" t="s">
        <v>1369</v>
      </c>
      <c r="E218">
        <v>2026</v>
      </c>
      <c r="F218" s="163">
        <v>46023</v>
      </c>
      <c r="G218" t="s">
        <v>38</v>
      </c>
      <c r="H218" t="s">
        <v>435</v>
      </c>
      <c r="I218">
        <v>1.75</v>
      </c>
      <c r="J218" s="164">
        <v>46219.482270023145</v>
      </c>
      <c r="K218" s="164">
        <v>46234.443921331018</v>
      </c>
    </row>
    <row r="219" spans="1:11" x14ac:dyDescent="0.2">
      <c r="A219" t="s">
        <v>1368</v>
      </c>
      <c r="B219">
        <v>1</v>
      </c>
      <c r="C219" t="s">
        <v>482</v>
      </c>
      <c r="D219" t="s">
        <v>1369</v>
      </c>
      <c r="E219">
        <v>2026</v>
      </c>
      <c r="F219" s="163">
        <v>46023</v>
      </c>
      <c r="G219" t="s">
        <v>39</v>
      </c>
      <c r="H219" t="s">
        <v>435</v>
      </c>
      <c r="I219">
        <v>1.75</v>
      </c>
      <c r="J219" s="164">
        <v>46219.482270023145</v>
      </c>
      <c r="K219" s="164">
        <v>46234.443921331018</v>
      </c>
    </row>
    <row r="220" spans="1:11" x14ac:dyDescent="0.2">
      <c r="A220" t="s">
        <v>1368</v>
      </c>
      <c r="B220">
        <v>1</v>
      </c>
      <c r="C220" t="s">
        <v>482</v>
      </c>
      <c r="D220" t="s">
        <v>1369</v>
      </c>
      <c r="E220">
        <v>2026</v>
      </c>
      <c r="F220" s="163">
        <v>46023</v>
      </c>
      <c r="G220" t="s">
        <v>38</v>
      </c>
      <c r="H220" t="s">
        <v>1367</v>
      </c>
      <c r="I220">
        <v>2.19</v>
      </c>
      <c r="J220" s="164">
        <v>46219.482270023145</v>
      </c>
      <c r="K220" s="164">
        <v>46234.443921331018</v>
      </c>
    </row>
    <row r="221" spans="1:11" x14ac:dyDescent="0.2">
      <c r="A221" t="s">
        <v>1368</v>
      </c>
      <c r="B221">
        <v>1</v>
      </c>
      <c r="C221" t="s">
        <v>482</v>
      </c>
      <c r="D221" t="s">
        <v>1369</v>
      </c>
      <c r="E221">
        <v>2026</v>
      </c>
      <c r="F221" s="163">
        <v>46023</v>
      </c>
      <c r="G221" t="s">
        <v>39</v>
      </c>
      <c r="H221" t="s">
        <v>1367</v>
      </c>
      <c r="I221">
        <v>1.75</v>
      </c>
      <c r="J221" s="164">
        <v>46219.482270023145</v>
      </c>
      <c r="K221" s="164">
        <v>46234.443921331018</v>
      </c>
    </row>
    <row r="222" spans="1:11" x14ac:dyDescent="0.2">
      <c r="A222" t="s">
        <v>1368</v>
      </c>
      <c r="B222">
        <v>1</v>
      </c>
      <c r="C222" t="s">
        <v>482</v>
      </c>
      <c r="D222" t="s">
        <v>1369</v>
      </c>
      <c r="E222">
        <v>2026</v>
      </c>
      <c r="F222" s="163">
        <v>46054</v>
      </c>
      <c r="G222" t="s">
        <v>38</v>
      </c>
      <c r="H222" t="s">
        <v>435</v>
      </c>
      <c r="I222">
        <v>1.75</v>
      </c>
      <c r="J222" s="164">
        <v>46219.482270023145</v>
      </c>
      <c r="K222" s="164">
        <v>46234.443921331018</v>
      </c>
    </row>
    <row r="223" spans="1:11" x14ac:dyDescent="0.2">
      <c r="A223" t="s">
        <v>1368</v>
      </c>
      <c r="B223">
        <v>1</v>
      </c>
      <c r="C223" t="s">
        <v>482</v>
      </c>
      <c r="D223" t="s">
        <v>1369</v>
      </c>
      <c r="E223">
        <v>2026</v>
      </c>
      <c r="F223" s="163">
        <v>46054</v>
      </c>
      <c r="G223" t="s">
        <v>39</v>
      </c>
      <c r="H223" t="s">
        <v>435</v>
      </c>
      <c r="I223">
        <v>1.75</v>
      </c>
      <c r="J223" s="164">
        <v>46219.482270023145</v>
      </c>
      <c r="K223" s="164">
        <v>46234.443921331018</v>
      </c>
    </row>
    <row r="224" spans="1:11" x14ac:dyDescent="0.2">
      <c r="A224" t="s">
        <v>1368</v>
      </c>
      <c r="B224">
        <v>1</v>
      </c>
      <c r="C224" t="s">
        <v>482</v>
      </c>
      <c r="D224" t="s">
        <v>1369</v>
      </c>
      <c r="E224">
        <v>2026</v>
      </c>
      <c r="F224" s="163">
        <v>46054</v>
      </c>
      <c r="G224" t="s">
        <v>38</v>
      </c>
      <c r="H224" t="s">
        <v>1367</v>
      </c>
      <c r="I224">
        <v>2.19</v>
      </c>
      <c r="J224" s="164">
        <v>46219.482270023145</v>
      </c>
      <c r="K224" s="164">
        <v>46234.443921331018</v>
      </c>
    </row>
    <row r="225" spans="1:11" x14ac:dyDescent="0.2">
      <c r="A225" t="s">
        <v>1368</v>
      </c>
      <c r="B225">
        <v>1</v>
      </c>
      <c r="C225" t="s">
        <v>482</v>
      </c>
      <c r="D225" t="s">
        <v>1369</v>
      </c>
      <c r="E225">
        <v>2026</v>
      </c>
      <c r="F225" s="163">
        <v>46054</v>
      </c>
      <c r="G225" t="s">
        <v>39</v>
      </c>
      <c r="H225" t="s">
        <v>1367</v>
      </c>
      <c r="I225">
        <v>1.75</v>
      </c>
      <c r="J225" s="164">
        <v>46219.482270023145</v>
      </c>
      <c r="K225" s="164">
        <v>46234.443921331018</v>
      </c>
    </row>
    <row r="226" spans="1:11" x14ac:dyDescent="0.2">
      <c r="A226" t="s">
        <v>1368</v>
      </c>
      <c r="B226">
        <v>1</v>
      </c>
      <c r="C226" t="s">
        <v>482</v>
      </c>
      <c r="D226" t="s">
        <v>1369</v>
      </c>
      <c r="E226">
        <v>2026</v>
      </c>
      <c r="F226" s="163">
        <v>46082</v>
      </c>
      <c r="G226" t="s">
        <v>38</v>
      </c>
      <c r="H226" t="s">
        <v>435</v>
      </c>
      <c r="I226">
        <v>1.75</v>
      </c>
      <c r="J226" s="164">
        <v>46219.482270023145</v>
      </c>
      <c r="K226" s="164">
        <v>46234.443921331018</v>
      </c>
    </row>
    <row r="227" spans="1:11" x14ac:dyDescent="0.2">
      <c r="A227" t="s">
        <v>1368</v>
      </c>
      <c r="B227">
        <v>1</v>
      </c>
      <c r="C227" t="s">
        <v>482</v>
      </c>
      <c r="D227" t="s">
        <v>1369</v>
      </c>
      <c r="E227">
        <v>2026</v>
      </c>
      <c r="F227" s="163">
        <v>46082</v>
      </c>
      <c r="G227" t="s">
        <v>39</v>
      </c>
      <c r="H227" t="s">
        <v>435</v>
      </c>
      <c r="I227">
        <v>1.75</v>
      </c>
      <c r="J227" s="164">
        <v>46219.482270023145</v>
      </c>
      <c r="K227" s="164">
        <v>46234.443921331018</v>
      </c>
    </row>
    <row r="228" spans="1:11" x14ac:dyDescent="0.2">
      <c r="A228" t="s">
        <v>1368</v>
      </c>
      <c r="B228">
        <v>1</v>
      </c>
      <c r="C228" t="s">
        <v>482</v>
      </c>
      <c r="D228" t="s">
        <v>1369</v>
      </c>
      <c r="E228">
        <v>2026</v>
      </c>
      <c r="F228" s="163">
        <v>46082</v>
      </c>
      <c r="G228" t="s">
        <v>38</v>
      </c>
      <c r="H228" t="s">
        <v>1367</v>
      </c>
      <c r="I228">
        <v>2.19</v>
      </c>
      <c r="J228" s="164">
        <v>46219.482270023145</v>
      </c>
      <c r="K228" s="164">
        <v>46234.443921331018</v>
      </c>
    </row>
    <row r="229" spans="1:11" x14ac:dyDescent="0.2">
      <c r="A229" t="s">
        <v>1368</v>
      </c>
      <c r="B229">
        <v>1</v>
      </c>
      <c r="C229" t="s">
        <v>482</v>
      </c>
      <c r="D229" t="s">
        <v>1369</v>
      </c>
      <c r="E229">
        <v>2026</v>
      </c>
      <c r="F229" s="163">
        <v>46082</v>
      </c>
      <c r="G229" t="s">
        <v>39</v>
      </c>
      <c r="H229" t="s">
        <v>1367</v>
      </c>
      <c r="I229">
        <v>1.75</v>
      </c>
      <c r="J229" s="164">
        <v>46219.482270023145</v>
      </c>
      <c r="K229" s="164">
        <v>46234.443921331018</v>
      </c>
    </row>
    <row r="230" spans="1:11" x14ac:dyDescent="0.2">
      <c r="A230" t="s">
        <v>1368</v>
      </c>
      <c r="B230">
        <v>1</v>
      </c>
      <c r="C230" t="s">
        <v>482</v>
      </c>
      <c r="D230" t="s">
        <v>1369</v>
      </c>
      <c r="E230">
        <v>2026</v>
      </c>
      <c r="F230" s="163">
        <v>46113</v>
      </c>
      <c r="G230" t="s">
        <v>38</v>
      </c>
      <c r="H230" t="s">
        <v>435</v>
      </c>
      <c r="I230">
        <v>1.75</v>
      </c>
      <c r="J230" s="164">
        <v>46219.482270023145</v>
      </c>
      <c r="K230" s="164">
        <v>46234.443921331018</v>
      </c>
    </row>
    <row r="231" spans="1:11" x14ac:dyDescent="0.2">
      <c r="A231" t="s">
        <v>1368</v>
      </c>
      <c r="B231">
        <v>1</v>
      </c>
      <c r="C231" t="s">
        <v>482</v>
      </c>
      <c r="D231" t="s">
        <v>1369</v>
      </c>
      <c r="E231">
        <v>2026</v>
      </c>
      <c r="F231" s="163">
        <v>46113</v>
      </c>
      <c r="G231" t="s">
        <v>39</v>
      </c>
      <c r="H231" t="s">
        <v>435</v>
      </c>
      <c r="I231">
        <v>1.75</v>
      </c>
      <c r="J231" s="164">
        <v>46219.482270023145</v>
      </c>
      <c r="K231" s="164">
        <v>46234.443921331018</v>
      </c>
    </row>
    <row r="232" spans="1:11" x14ac:dyDescent="0.2">
      <c r="A232" t="s">
        <v>1368</v>
      </c>
      <c r="B232">
        <v>1</v>
      </c>
      <c r="C232" t="s">
        <v>482</v>
      </c>
      <c r="D232" t="s">
        <v>1369</v>
      </c>
      <c r="E232">
        <v>2026</v>
      </c>
      <c r="F232" s="163">
        <v>46113</v>
      </c>
      <c r="G232" t="s">
        <v>38</v>
      </c>
      <c r="H232" t="s">
        <v>1367</v>
      </c>
      <c r="I232">
        <v>2.19</v>
      </c>
      <c r="J232" s="164">
        <v>46219.482270023145</v>
      </c>
      <c r="K232" s="164">
        <v>46234.443921331018</v>
      </c>
    </row>
    <row r="233" spans="1:11" x14ac:dyDescent="0.2">
      <c r="A233" t="s">
        <v>1368</v>
      </c>
      <c r="B233">
        <v>1</v>
      </c>
      <c r="C233" t="s">
        <v>482</v>
      </c>
      <c r="D233" t="s">
        <v>1369</v>
      </c>
      <c r="E233">
        <v>2026</v>
      </c>
      <c r="F233" s="163">
        <v>46113</v>
      </c>
      <c r="G233" t="s">
        <v>39</v>
      </c>
      <c r="H233" t="s">
        <v>1367</v>
      </c>
      <c r="I233">
        <v>1.75</v>
      </c>
      <c r="J233" s="164">
        <v>46219.482270023145</v>
      </c>
      <c r="K233" s="164">
        <v>46234.443921331018</v>
      </c>
    </row>
    <row r="234" spans="1:11" x14ac:dyDescent="0.2">
      <c r="A234" t="s">
        <v>1368</v>
      </c>
      <c r="B234">
        <v>1</v>
      </c>
      <c r="C234" t="s">
        <v>482</v>
      </c>
      <c r="D234" t="s">
        <v>1369</v>
      </c>
      <c r="E234">
        <v>2026</v>
      </c>
      <c r="F234" s="163">
        <v>46143</v>
      </c>
      <c r="G234" t="s">
        <v>38</v>
      </c>
      <c r="H234" t="s">
        <v>435</v>
      </c>
      <c r="I234">
        <v>1.75</v>
      </c>
      <c r="J234" s="164">
        <v>46219.482270023145</v>
      </c>
      <c r="K234" s="164">
        <v>46234.443921331018</v>
      </c>
    </row>
    <row r="235" spans="1:11" x14ac:dyDescent="0.2">
      <c r="A235" t="s">
        <v>1368</v>
      </c>
      <c r="B235">
        <v>1</v>
      </c>
      <c r="C235" t="s">
        <v>482</v>
      </c>
      <c r="D235" t="s">
        <v>1369</v>
      </c>
      <c r="E235">
        <v>2026</v>
      </c>
      <c r="F235" s="163">
        <v>46143</v>
      </c>
      <c r="G235" t="s">
        <v>39</v>
      </c>
      <c r="H235" t="s">
        <v>435</v>
      </c>
      <c r="I235">
        <v>1.75</v>
      </c>
      <c r="J235" s="164">
        <v>46219.482270023145</v>
      </c>
      <c r="K235" s="164">
        <v>46234.443921331018</v>
      </c>
    </row>
    <row r="236" spans="1:11" x14ac:dyDescent="0.2">
      <c r="A236" t="s">
        <v>1368</v>
      </c>
      <c r="B236">
        <v>1</v>
      </c>
      <c r="C236" t="s">
        <v>482</v>
      </c>
      <c r="D236" t="s">
        <v>1369</v>
      </c>
      <c r="E236">
        <v>2026</v>
      </c>
      <c r="F236" s="163">
        <v>46143</v>
      </c>
      <c r="G236" t="s">
        <v>38</v>
      </c>
      <c r="H236" t="s">
        <v>1367</v>
      </c>
      <c r="I236">
        <v>2.19</v>
      </c>
      <c r="J236" s="164">
        <v>46219.482270023145</v>
      </c>
      <c r="K236" s="164">
        <v>46234.443921331018</v>
      </c>
    </row>
    <row r="237" spans="1:11" x14ac:dyDescent="0.2">
      <c r="A237" t="s">
        <v>1368</v>
      </c>
      <c r="B237">
        <v>1</v>
      </c>
      <c r="C237" t="s">
        <v>482</v>
      </c>
      <c r="D237" t="s">
        <v>1369</v>
      </c>
      <c r="E237">
        <v>2026</v>
      </c>
      <c r="F237" s="163">
        <v>46143</v>
      </c>
      <c r="G237" t="s">
        <v>39</v>
      </c>
      <c r="H237" t="s">
        <v>1367</v>
      </c>
      <c r="I237">
        <v>1.75</v>
      </c>
      <c r="J237" s="164">
        <v>46219.482270023145</v>
      </c>
      <c r="K237" s="164">
        <v>46234.443921331018</v>
      </c>
    </row>
    <row r="238" spans="1:11" x14ac:dyDescent="0.2">
      <c r="A238" t="s">
        <v>1368</v>
      </c>
      <c r="B238">
        <v>1</v>
      </c>
      <c r="C238" t="s">
        <v>482</v>
      </c>
      <c r="D238" t="s">
        <v>1369</v>
      </c>
      <c r="E238">
        <v>2026</v>
      </c>
      <c r="F238" s="163">
        <v>46174</v>
      </c>
      <c r="G238" t="s">
        <v>38</v>
      </c>
      <c r="H238" t="s">
        <v>435</v>
      </c>
      <c r="I238">
        <v>1.75</v>
      </c>
      <c r="J238" s="164">
        <v>46219.482270023145</v>
      </c>
      <c r="K238" s="164">
        <v>46234.443921331018</v>
      </c>
    </row>
    <row r="239" spans="1:11" x14ac:dyDescent="0.2">
      <c r="A239" t="s">
        <v>1368</v>
      </c>
      <c r="B239">
        <v>1</v>
      </c>
      <c r="C239" t="s">
        <v>482</v>
      </c>
      <c r="D239" t="s">
        <v>1369</v>
      </c>
      <c r="E239">
        <v>2026</v>
      </c>
      <c r="F239" s="163">
        <v>46174</v>
      </c>
      <c r="G239" t="s">
        <v>39</v>
      </c>
      <c r="H239" t="s">
        <v>435</v>
      </c>
      <c r="I239">
        <v>1.75</v>
      </c>
      <c r="J239" s="164">
        <v>46219.482270023145</v>
      </c>
      <c r="K239" s="164">
        <v>46234.443921331018</v>
      </c>
    </row>
    <row r="240" spans="1:11" x14ac:dyDescent="0.2">
      <c r="A240" t="s">
        <v>1368</v>
      </c>
      <c r="B240">
        <v>1</v>
      </c>
      <c r="C240" t="s">
        <v>482</v>
      </c>
      <c r="D240" t="s">
        <v>1369</v>
      </c>
      <c r="E240">
        <v>2026</v>
      </c>
      <c r="F240" s="163">
        <v>46174</v>
      </c>
      <c r="G240" t="s">
        <v>38</v>
      </c>
      <c r="H240" t="s">
        <v>1367</v>
      </c>
      <c r="I240">
        <v>2.19</v>
      </c>
      <c r="J240" s="164">
        <v>46219.482270023145</v>
      </c>
      <c r="K240" s="164">
        <v>46234.443921331018</v>
      </c>
    </row>
    <row r="241" spans="1:11" x14ac:dyDescent="0.2">
      <c r="A241" t="s">
        <v>1368</v>
      </c>
      <c r="B241">
        <v>1</v>
      </c>
      <c r="C241" t="s">
        <v>482</v>
      </c>
      <c r="D241" t="s">
        <v>1369</v>
      </c>
      <c r="E241">
        <v>2026</v>
      </c>
      <c r="F241" s="163">
        <v>46174</v>
      </c>
      <c r="G241" t="s">
        <v>39</v>
      </c>
      <c r="H241" t="s">
        <v>1367</v>
      </c>
      <c r="I241">
        <v>1.75</v>
      </c>
      <c r="J241" s="164">
        <v>46219.482270023145</v>
      </c>
      <c r="K241" s="164">
        <v>46234.443921331018</v>
      </c>
    </row>
    <row r="242" spans="1:11" x14ac:dyDescent="0.2">
      <c r="A242" t="s">
        <v>485</v>
      </c>
      <c r="B242">
        <v>126</v>
      </c>
      <c r="C242" t="s">
        <v>486</v>
      </c>
      <c r="D242" t="s">
        <v>1370</v>
      </c>
      <c r="E242">
        <v>2026</v>
      </c>
      <c r="F242" s="163">
        <v>45839</v>
      </c>
      <c r="G242" t="s">
        <v>38</v>
      </c>
      <c r="H242" t="s">
        <v>435</v>
      </c>
      <c r="I242">
        <v>3.68</v>
      </c>
      <c r="J242" s="164">
        <v>46219.482270023145</v>
      </c>
      <c r="K242" s="164">
        <v>46234.443921331018</v>
      </c>
    </row>
    <row r="243" spans="1:11" x14ac:dyDescent="0.2">
      <c r="A243" t="s">
        <v>485</v>
      </c>
      <c r="B243">
        <v>126</v>
      </c>
      <c r="C243" t="s">
        <v>486</v>
      </c>
      <c r="D243" t="s">
        <v>1370</v>
      </c>
      <c r="E243">
        <v>2026</v>
      </c>
      <c r="F243" s="163">
        <v>45839</v>
      </c>
      <c r="G243" t="s">
        <v>39</v>
      </c>
      <c r="H243" t="s">
        <v>435</v>
      </c>
      <c r="I243">
        <v>3.68</v>
      </c>
      <c r="J243" s="164">
        <v>46219.482270023145</v>
      </c>
      <c r="K243" s="164">
        <v>46234.443921331018</v>
      </c>
    </row>
    <row r="244" spans="1:11" x14ac:dyDescent="0.2">
      <c r="A244" t="s">
        <v>485</v>
      </c>
      <c r="B244">
        <v>126</v>
      </c>
      <c r="C244" t="s">
        <v>486</v>
      </c>
      <c r="D244" t="s">
        <v>1370</v>
      </c>
      <c r="E244">
        <v>2026</v>
      </c>
      <c r="F244" s="163">
        <v>45839</v>
      </c>
      <c r="G244" t="s">
        <v>38</v>
      </c>
      <c r="H244" t="s">
        <v>1367</v>
      </c>
      <c r="I244">
        <v>3.68</v>
      </c>
      <c r="J244" s="164">
        <v>46219.482270023145</v>
      </c>
      <c r="K244" s="164">
        <v>46234.443921331018</v>
      </c>
    </row>
    <row r="245" spans="1:11" x14ac:dyDescent="0.2">
      <c r="A245" t="s">
        <v>485</v>
      </c>
      <c r="B245">
        <v>126</v>
      </c>
      <c r="C245" t="s">
        <v>486</v>
      </c>
      <c r="D245" t="s">
        <v>1370</v>
      </c>
      <c r="E245">
        <v>2026</v>
      </c>
      <c r="F245" s="163">
        <v>45839</v>
      </c>
      <c r="G245" t="s">
        <v>39</v>
      </c>
      <c r="H245" t="s">
        <v>1367</v>
      </c>
      <c r="I245">
        <v>3.68</v>
      </c>
      <c r="J245" s="164">
        <v>46219.482270023145</v>
      </c>
      <c r="K245" s="164">
        <v>46234.443921331018</v>
      </c>
    </row>
    <row r="246" spans="1:11" x14ac:dyDescent="0.2">
      <c r="A246" t="s">
        <v>485</v>
      </c>
      <c r="B246">
        <v>126</v>
      </c>
      <c r="C246" t="s">
        <v>486</v>
      </c>
      <c r="D246" t="s">
        <v>1370</v>
      </c>
      <c r="E246">
        <v>2026</v>
      </c>
      <c r="F246" s="163">
        <v>45870</v>
      </c>
      <c r="G246" t="s">
        <v>38</v>
      </c>
      <c r="H246" t="s">
        <v>435</v>
      </c>
      <c r="I246">
        <v>3.68</v>
      </c>
      <c r="J246" s="164">
        <v>46219.482270023145</v>
      </c>
      <c r="K246" s="164">
        <v>46234.443921331018</v>
      </c>
    </row>
    <row r="247" spans="1:11" x14ac:dyDescent="0.2">
      <c r="A247" t="s">
        <v>485</v>
      </c>
      <c r="B247">
        <v>126</v>
      </c>
      <c r="C247" t="s">
        <v>486</v>
      </c>
      <c r="D247" t="s">
        <v>1370</v>
      </c>
      <c r="E247">
        <v>2026</v>
      </c>
      <c r="F247" s="163">
        <v>45870</v>
      </c>
      <c r="G247" t="s">
        <v>39</v>
      </c>
      <c r="H247" t="s">
        <v>435</v>
      </c>
      <c r="I247">
        <v>3.68</v>
      </c>
      <c r="J247" s="164">
        <v>46219.482270023145</v>
      </c>
      <c r="K247" s="164">
        <v>46234.443921331018</v>
      </c>
    </row>
    <row r="248" spans="1:11" x14ac:dyDescent="0.2">
      <c r="A248" t="s">
        <v>485</v>
      </c>
      <c r="B248">
        <v>126</v>
      </c>
      <c r="C248" t="s">
        <v>486</v>
      </c>
      <c r="D248" t="s">
        <v>1370</v>
      </c>
      <c r="E248">
        <v>2026</v>
      </c>
      <c r="F248" s="163">
        <v>45870</v>
      </c>
      <c r="G248" t="s">
        <v>38</v>
      </c>
      <c r="H248" t="s">
        <v>1367</v>
      </c>
      <c r="I248">
        <v>3.68</v>
      </c>
      <c r="J248" s="164">
        <v>46219.482270023145</v>
      </c>
      <c r="K248" s="164">
        <v>46234.443921331018</v>
      </c>
    </row>
    <row r="249" spans="1:11" x14ac:dyDescent="0.2">
      <c r="A249" t="s">
        <v>485</v>
      </c>
      <c r="B249">
        <v>126</v>
      </c>
      <c r="C249" t="s">
        <v>486</v>
      </c>
      <c r="D249" t="s">
        <v>1370</v>
      </c>
      <c r="E249">
        <v>2026</v>
      </c>
      <c r="F249" s="163">
        <v>45870</v>
      </c>
      <c r="G249" t="s">
        <v>39</v>
      </c>
      <c r="H249" t="s">
        <v>1367</v>
      </c>
      <c r="I249">
        <v>3.68</v>
      </c>
      <c r="J249" s="164">
        <v>46219.482270023145</v>
      </c>
      <c r="K249" s="164">
        <v>46234.443921331018</v>
      </c>
    </row>
    <row r="250" spans="1:11" x14ac:dyDescent="0.2">
      <c r="A250" t="s">
        <v>485</v>
      </c>
      <c r="B250">
        <v>126</v>
      </c>
      <c r="C250" t="s">
        <v>486</v>
      </c>
      <c r="D250" t="s">
        <v>1370</v>
      </c>
      <c r="E250">
        <v>2026</v>
      </c>
      <c r="F250" s="163">
        <v>45901</v>
      </c>
      <c r="G250" t="s">
        <v>38</v>
      </c>
      <c r="H250" t="s">
        <v>435</v>
      </c>
      <c r="I250">
        <v>3.68</v>
      </c>
      <c r="J250" s="164">
        <v>46219.482270023145</v>
      </c>
      <c r="K250" s="164">
        <v>46234.443921331018</v>
      </c>
    </row>
    <row r="251" spans="1:11" x14ac:dyDescent="0.2">
      <c r="A251" t="s">
        <v>485</v>
      </c>
      <c r="B251">
        <v>126</v>
      </c>
      <c r="C251" t="s">
        <v>486</v>
      </c>
      <c r="D251" t="s">
        <v>1370</v>
      </c>
      <c r="E251">
        <v>2026</v>
      </c>
      <c r="F251" s="163">
        <v>45901</v>
      </c>
      <c r="G251" t="s">
        <v>39</v>
      </c>
      <c r="H251" t="s">
        <v>435</v>
      </c>
      <c r="I251">
        <v>3.68</v>
      </c>
      <c r="J251" s="164">
        <v>46219.482270023145</v>
      </c>
      <c r="K251" s="164">
        <v>46234.443921331018</v>
      </c>
    </row>
    <row r="252" spans="1:11" x14ac:dyDescent="0.2">
      <c r="A252" t="s">
        <v>485</v>
      </c>
      <c r="B252">
        <v>126</v>
      </c>
      <c r="C252" t="s">
        <v>486</v>
      </c>
      <c r="D252" t="s">
        <v>1370</v>
      </c>
      <c r="E252">
        <v>2026</v>
      </c>
      <c r="F252" s="163">
        <v>45901</v>
      </c>
      <c r="G252" t="s">
        <v>38</v>
      </c>
      <c r="H252" t="s">
        <v>1367</v>
      </c>
      <c r="I252">
        <v>3.68</v>
      </c>
      <c r="J252" s="164">
        <v>46219.482270023145</v>
      </c>
      <c r="K252" s="164">
        <v>46234.443921331018</v>
      </c>
    </row>
    <row r="253" spans="1:11" x14ac:dyDescent="0.2">
      <c r="A253" t="s">
        <v>485</v>
      </c>
      <c r="B253">
        <v>126</v>
      </c>
      <c r="C253" t="s">
        <v>486</v>
      </c>
      <c r="D253" t="s">
        <v>1370</v>
      </c>
      <c r="E253">
        <v>2026</v>
      </c>
      <c r="F253" s="163">
        <v>45901</v>
      </c>
      <c r="G253" t="s">
        <v>39</v>
      </c>
      <c r="H253" t="s">
        <v>1367</v>
      </c>
      <c r="I253">
        <v>3.68</v>
      </c>
      <c r="J253" s="164">
        <v>46219.482270023145</v>
      </c>
      <c r="K253" s="164">
        <v>46234.443921331018</v>
      </c>
    </row>
    <row r="254" spans="1:11" x14ac:dyDescent="0.2">
      <c r="A254" t="s">
        <v>485</v>
      </c>
      <c r="B254">
        <v>126</v>
      </c>
      <c r="C254" t="s">
        <v>486</v>
      </c>
      <c r="D254" t="s">
        <v>1370</v>
      </c>
      <c r="E254">
        <v>2026</v>
      </c>
      <c r="F254" s="163">
        <v>45931</v>
      </c>
      <c r="G254" t="s">
        <v>38</v>
      </c>
      <c r="H254" t="s">
        <v>435</v>
      </c>
      <c r="I254">
        <v>3.68</v>
      </c>
      <c r="J254" s="164">
        <v>46219.482270023145</v>
      </c>
      <c r="K254" s="164">
        <v>46234.443921331018</v>
      </c>
    </row>
    <row r="255" spans="1:11" x14ac:dyDescent="0.2">
      <c r="A255" t="s">
        <v>485</v>
      </c>
      <c r="B255">
        <v>126</v>
      </c>
      <c r="C255" t="s">
        <v>486</v>
      </c>
      <c r="D255" t="s">
        <v>1370</v>
      </c>
      <c r="E255">
        <v>2026</v>
      </c>
      <c r="F255" s="163">
        <v>45931</v>
      </c>
      <c r="G255" t="s">
        <v>39</v>
      </c>
      <c r="H255" t="s">
        <v>435</v>
      </c>
      <c r="I255">
        <v>3.68</v>
      </c>
      <c r="J255" s="164">
        <v>46219.482270023145</v>
      </c>
      <c r="K255" s="164">
        <v>46234.443921331018</v>
      </c>
    </row>
    <row r="256" spans="1:11" x14ac:dyDescent="0.2">
      <c r="A256" t="s">
        <v>485</v>
      </c>
      <c r="B256">
        <v>126</v>
      </c>
      <c r="C256" t="s">
        <v>486</v>
      </c>
      <c r="D256" t="s">
        <v>1370</v>
      </c>
      <c r="E256">
        <v>2026</v>
      </c>
      <c r="F256" s="163">
        <v>45931</v>
      </c>
      <c r="G256" t="s">
        <v>38</v>
      </c>
      <c r="H256" t="s">
        <v>1367</v>
      </c>
      <c r="I256">
        <v>3.68</v>
      </c>
      <c r="J256" s="164">
        <v>46219.482270023145</v>
      </c>
      <c r="K256" s="164">
        <v>46234.443921331018</v>
      </c>
    </row>
    <row r="257" spans="1:11" x14ac:dyDescent="0.2">
      <c r="A257" t="s">
        <v>485</v>
      </c>
      <c r="B257">
        <v>126</v>
      </c>
      <c r="C257" t="s">
        <v>486</v>
      </c>
      <c r="D257" t="s">
        <v>1370</v>
      </c>
      <c r="E257">
        <v>2026</v>
      </c>
      <c r="F257" s="163">
        <v>45931</v>
      </c>
      <c r="G257" t="s">
        <v>39</v>
      </c>
      <c r="H257" t="s">
        <v>1367</v>
      </c>
      <c r="I257">
        <v>3.68</v>
      </c>
      <c r="J257" s="164">
        <v>46219.482270023145</v>
      </c>
      <c r="K257" s="164">
        <v>46234.443921331018</v>
      </c>
    </row>
    <row r="258" spans="1:11" x14ac:dyDescent="0.2">
      <c r="A258" t="s">
        <v>485</v>
      </c>
      <c r="B258">
        <v>126</v>
      </c>
      <c r="C258" t="s">
        <v>486</v>
      </c>
      <c r="D258" t="s">
        <v>1370</v>
      </c>
      <c r="E258">
        <v>2026</v>
      </c>
      <c r="F258" s="163">
        <v>45962</v>
      </c>
      <c r="G258" t="s">
        <v>38</v>
      </c>
      <c r="H258" t="s">
        <v>435</v>
      </c>
      <c r="I258">
        <v>3.68</v>
      </c>
      <c r="J258" s="164">
        <v>46219.482270023145</v>
      </c>
      <c r="K258" s="164">
        <v>46234.443921331018</v>
      </c>
    </row>
    <row r="259" spans="1:11" x14ac:dyDescent="0.2">
      <c r="A259" t="s">
        <v>485</v>
      </c>
      <c r="B259">
        <v>126</v>
      </c>
      <c r="C259" t="s">
        <v>486</v>
      </c>
      <c r="D259" t="s">
        <v>1370</v>
      </c>
      <c r="E259">
        <v>2026</v>
      </c>
      <c r="F259" s="163">
        <v>45962</v>
      </c>
      <c r="G259" t="s">
        <v>39</v>
      </c>
      <c r="H259" t="s">
        <v>435</v>
      </c>
      <c r="I259">
        <v>3.68</v>
      </c>
      <c r="J259" s="164">
        <v>46219.482270023145</v>
      </c>
      <c r="K259" s="164">
        <v>46234.443921331018</v>
      </c>
    </row>
    <row r="260" spans="1:11" x14ac:dyDescent="0.2">
      <c r="A260" t="s">
        <v>485</v>
      </c>
      <c r="B260">
        <v>126</v>
      </c>
      <c r="C260" t="s">
        <v>486</v>
      </c>
      <c r="D260" t="s">
        <v>1370</v>
      </c>
      <c r="E260">
        <v>2026</v>
      </c>
      <c r="F260" s="163">
        <v>45962</v>
      </c>
      <c r="G260" t="s">
        <v>38</v>
      </c>
      <c r="H260" t="s">
        <v>1367</v>
      </c>
      <c r="I260">
        <v>3.68</v>
      </c>
      <c r="J260" s="164">
        <v>46219.482270023145</v>
      </c>
      <c r="K260" s="164">
        <v>46234.443921331018</v>
      </c>
    </row>
    <row r="261" spans="1:11" x14ac:dyDescent="0.2">
      <c r="A261" t="s">
        <v>485</v>
      </c>
      <c r="B261">
        <v>126</v>
      </c>
      <c r="C261" t="s">
        <v>486</v>
      </c>
      <c r="D261" t="s">
        <v>1370</v>
      </c>
      <c r="E261">
        <v>2026</v>
      </c>
      <c r="F261" s="163">
        <v>45962</v>
      </c>
      <c r="G261" t="s">
        <v>39</v>
      </c>
      <c r="H261" t="s">
        <v>1367</v>
      </c>
      <c r="I261">
        <v>3.68</v>
      </c>
      <c r="J261" s="164">
        <v>46219.482270023145</v>
      </c>
      <c r="K261" s="164">
        <v>46234.443921331018</v>
      </c>
    </row>
    <row r="262" spans="1:11" x14ac:dyDescent="0.2">
      <c r="A262" t="s">
        <v>485</v>
      </c>
      <c r="B262">
        <v>126</v>
      </c>
      <c r="C262" t="s">
        <v>486</v>
      </c>
      <c r="D262" t="s">
        <v>1370</v>
      </c>
      <c r="E262">
        <v>2026</v>
      </c>
      <c r="F262" s="163">
        <v>45992</v>
      </c>
      <c r="G262" t="s">
        <v>38</v>
      </c>
      <c r="H262" t="s">
        <v>435</v>
      </c>
      <c r="I262">
        <v>3.68</v>
      </c>
      <c r="J262" s="164">
        <v>46219.482270023145</v>
      </c>
      <c r="K262" s="164">
        <v>46234.443921331018</v>
      </c>
    </row>
    <row r="263" spans="1:11" x14ac:dyDescent="0.2">
      <c r="A263" t="s">
        <v>485</v>
      </c>
      <c r="B263">
        <v>126</v>
      </c>
      <c r="C263" t="s">
        <v>486</v>
      </c>
      <c r="D263" t="s">
        <v>1370</v>
      </c>
      <c r="E263">
        <v>2026</v>
      </c>
      <c r="F263" s="163">
        <v>45992</v>
      </c>
      <c r="G263" t="s">
        <v>39</v>
      </c>
      <c r="H263" t="s">
        <v>435</v>
      </c>
      <c r="I263">
        <v>3.68</v>
      </c>
      <c r="J263" s="164">
        <v>46219.482270023145</v>
      </c>
      <c r="K263" s="164">
        <v>46234.443921331018</v>
      </c>
    </row>
    <row r="264" spans="1:11" x14ac:dyDescent="0.2">
      <c r="A264" t="s">
        <v>485</v>
      </c>
      <c r="B264">
        <v>126</v>
      </c>
      <c r="C264" t="s">
        <v>486</v>
      </c>
      <c r="D264" t="s">
        <v>1370</v>
      </c>
      <c r="E264">
        <v>2026</v>
      </c>
      <c r="F264" s="163">
        <v>45992</v>
      </c>
      <c r="G264" t="s">
        <v>38</v>
      </c>
      <c r="H264" t="s">
        <v>1367</v>
      </c>
      <c r="I264">
        <v>3.68</v>
      </c>
      <c r="J264" s="164">
        <v>46219.482270023145</v>
      </c>
      <c r="K264" s="164">
        <v>46234.443921331018</v>
      </c>
    </row>
    <row r="265" spans="1:11" x14ac:dyDescent="0.2">
      <c r="A265" t="s">
        <v>485</v>
      </c>
      <c r="B265">
        <v>126</v>
      </c>
      <c r="C265" t="s">
        <v>486</v>
      </c>
      <c r="D265" t="s">
        <v>1370</v>
      </c>
      <c r="E265">
        <v>2026</v>
      </c>
      <c r="F265" s="163">
        <v>45992</v>
      </c>
      <c r="G265" t="s">
        <v>39</v>
      </c>
      <c r="H265" t="s">
        <v>1367</v>
      </c>
      <c r="I265">
        <v>3.68</v>
      </c>
      <c r="J265" s="164">
        <v>46219.482270023145</v>
      </c>
      <c r="K265" s="164">
        <v>46234.443921331018</v>
      </c>
    </row>
    <row r="266" spans="1:11" x14ac:dyDescent="0.2">
      <c r="A266" t="s">
        <v>485</v>
      </c>
      <c r="B266">
        <v>126</v>
      </c>
      <c r="C266" t="s">
        <v>486</v>
      </c>
      <c r="D266" t="s">
        <v>1370</v>
      </c>
      <c r="E266">
        <v>2026</v>
      </c>
      <c r="F266" s="163">
        <v>46023</v>
      </c>
      <c r="G266" t="s">
        <v>38</v>
      </c>
      <c r="H266" t="s">
        <v>435</v>
      </c>
      <c r="I266">
        <v>3.68</v>
      </c>
      <c r="J266" s="164">
        <v>46219.482270023145</v>
      </c>
      <c r="K266" s="164">
        <v>46234.443921331018</v>
      </c>
    </row>
    <row r="267" spans="1:11" x14ac:dyDescent="0.2">
      <c r="A267" t="s">
        <v>485</v>
      </c>
      <c r="B267">
        <v>126</v>
      </c>
      <c r="C267" t="s">
        <v>486</v>
      </c>
      <c r="D267" t="s">
        <v>1370</v>
      </c>
      <c r="E267">
        <v>2026</v>
      </c>
      <c r="F267" s="163">
        <v>46023</v>
      </c>
      <c r="G267" t="s">
        <v>39</v>
      </c>
      <c r="H267" t="s">
        <v>435</v>
      </c>
      <c r="I267">
        <v>3.68</v>
      </c>
      <c r="J267" s="164">
        <v>46219.482270023145</v>
      </c>
      <c r="K267" s="164">
        <v>46234.443921331018</v>
      </c>
    </row>
    <row r="268" spans="1:11" x14ac:dyDescent="0.2">
      <c r="A268" t="s">
        <v>485</v>
      </c>
      <c r="B268">
        <v>126</v>
      </c>
      <c r="C268" t="s">
        <v>486</v>
      </c>
      <c r="D268" t="s">
        <v>1370</v>
      </c>
      <c r="E268">
        <v>2026</v>
      </c>
      <c r="F268" s="163">
        <v>46023</v>
      </c>
      <c r="G268" t="s">
        <v>38</v>
      </c>
      <c r="H268" t="s">
        <v>1367</v>
      </c>
      <c r="I268">
        <v>3.68</v>
      </c>
      <c r="J268" s="164">
        <v>46219.482270023145</v>
      </c>
      <c r="K268" s="164">
        <v>46234.443921331018</v>
      </c>
    </row>
    <row r="269" spans="1:11" x14ac:dyDescent="0.2">
      <c r="A269" t="s">
        <v>485</v>
      </c>
      <c r="B269">
        <v>126</v>
      </c>
      <c r="C269" t="s">
        <v>486</v>
      </c>
      <c r="D269" t="s">
        <v>1370</v>
      </c>
      <c r="E269">
        <v>2026</v>
      </c>
      <c r="F269" s="163">
        <v>46023</v>
      </c>
      <c r="G269" t="s">
        <v>39</v>
      </c>
      <c r="H269" t="s">
        <v>1367</v>
      </c>
      <c r="I269">
        <v>3.68</v>
      </c>
      <c r="J269" s="164">
        <v>46219.482270023145</v>
      </c>
      <c r="K269" s="164">
        <v>46234.443921331018</v>
      </c>
    </row>
    <row r="270" spans="1:11" x14ac:dyDescent="0.2">
      <c r="A270" t="s">
        <v>485</v>
      </c>
      <c r="B270">
        <v>126</v>
      </c>
      <c r="C270" t="s">
        <v>486</v>
      </c>
      <c r="D270" t="s">
        <v>1370</v>
      </c>
      <c r="E270">
        <v>2026</v>
      </c>
      <c r="F270" s="163">
        <v>46054</v>
      </c>
      <c r="G270" t="s">
        <v>38</v>
      </c>
      <c r="H270" t="s">
        <v>435</v>
      </c>
      <c r="I270">
        <v>3.68</v>
      </c>
      <c r="J270" s="164">
        <v>46219.482270023145</v>
      </c>
      <c r="K270" s="164">
        <v>46234.443921331018</v>
      </c>
    </row>
    <row r="271" spans="1:11" x14ac:dyDescent="0.2">
      <c r="A271" t="s">
        <v>485</v>
      </c>
      <c r="B271">
        <v>126</v>
      </c>
      <c r="C271" t="s">
        <v>486</v>
      </c>
      <c r="D271" t="s">
        <v>1370</v>
      </c>
      <c r="E271">
        <v>2026</v>
      </c>
      <c r="F271" s="163">
        <v>46054</v>
      </c>
      <c r="G271" t="s">
        <v>39</v>
      </c>
      <c r="H271" t="s">
        <v>435</v>
      </c>
      <c r="I271">
        <v>3.68</v>
      </c>
      <c r="J271" s="164">
        <v>46219.482270023145</v>
      </c>
      <c r="K271" s="164">
        <v>46234.443921331018</v>
      </c>
    </row>
    <row r="272" spans="1:11" x14ac:dyDescent="0.2">
      <c r="A272" t="s">
        <v>485</v>
      </c>
      <c r="B272">
        <v>126</v>
      </c>
      <c r="C272" t="s">
        <v>486</v>
      </c>
      <c r="D272" t="s">
        <v>1370</v>
      </c>
      <c r="E272">
        <v>2026</v>
      </c>
      <c r="F272" s="163">
        <v>46054</v>
      </c>
      <c r="G272" t="s">
        <v>38</v>
      </c>
      <c r="H272" t="s">
        <v>1367</v>
      </c>
      <c r="I272">
        <v>3.68</v>
      </c>
      <c r="J272" s="164">
        <v>46219.482270023145</v>
      </c>
      <c r="K272" s="164">
        <v>46234.443921331018</v>
      </c>
    </row>
    <row r="273" spans="1:11" x14ac:dyDescent="0.2">
      <c r="A273" t="s">
        <v>485</v>
      </c>
      <c r="B273">
        <v>126</v>
      </c>
      <c r="C273" t="s">
        <v>486</v>
      </c>
      <c r="D273" t="s">
        <v>1370</v>
      </c>
      <c r="E273">
        <v>2026</v>
      </c>
      <c r="F273" s="163">
        <v>46054</v>
      </c>
      <c r="G273" t="s">
        <v>39</v>
      </c>
      <c r="H273" t="s">
        <v>1367</v>
      </c>
      <c r="I273">
        <v>3.68</v>
      </c>
      <c r="J273" s="164">
        <v>46219.482270023145</v>
      </c>
      <c r="K273" s="164">
        <v>46234.443921331018</v>
      </c>
    </row>
    <row r="274" spans="1:11" x14ac:dyDescent="0.2">
      <c r="A274" t="s">
        <v>485</v>
      </c>
      <c r="B274">
        <v>126</v>
      </c>
      <c r="C274" t="s">
        <v>486</v>
      </c>
      <c r="D274" t="s">
        <v>1370</v>
      </c>
      <c r="E274">
        <v>2026</v>
      </c>
      <c r="F274" s="163">
        <v>46082</v>
      </c>
      <c r="G274" t="s">
        <v>38</v>
      </c>
      <c r="H274" t="s">
        <v>435</v>
      </c>
      <c r="I274">
        <v>3.68</v>
      </c>
      <c r="J274" s="164">
        <v>46219.482270023145</v>
      </c>
      <c r="K274" s="164">
        <v>46234.443921331018</v>
      </c>
    </row>
    <row r="275" spans="1:11" x14ac:dyDescent="0.2">
      <c r="A275" t="s">
        <v>485</v>
      </c>
      <c r="B275">
        <v>126</v>
      </c>
      <c r="C275" t="s">
        <v>486</v>
      </c>
      <c r="D275" t="s">
        <v>1370</v>
      </c>
      <c r="E275">
        <v>2026</v>
      </c>
      <c r="F275" s="163">
        <v>46082</v>
      </c>
      <c r="G275" t="s">
        <v>39</v>
      </c>
      <c r="H275" t="s">
        <v>435</v>
      </c>
      <c r="I275">
        <v>3.68</v>
      </c>
      <c r="J275" s="164">
        <v>46219.482270023145</v>
      </c>
      <c r="K275" s="164">
        <v>46234.443921331018</v>
      </c>
    </row>
    <row r="276" spans="1:11" x14ac:dyDescent="0.2">
      <c r="A276" t="s">
        <v>485</v>
      </c>
      <c r="B276">
        <v>126</v>
      </c>
      <c r="C276" t="s">
        <v>486</v>
      </c>
      <c r="D276" t="s">
        <v>1370</v>
      </c>
      <c r="E276">
        <v>2026</v>
      </c>
      <c r="F276" s="163">
        <v>46082</v>
      </c>
      <c r="G276" t="s">
        <v>38</v>
      </c>
      <c r="H276" t="s">
        <v>1367</v>
      </c>
      <c r="I276">
        <v>3.68</v>
      </c>
      <c r="J276" s="164">
        <v>46219.482270023145</v>
      </c>
      <c r="K276" s="164">
        <v>46234.443921331018</v>
      </c>
    </row>
    <row r="277" spans="1:11" x14ac:dyDescent="0.2">
      <c r="A277" t="s">
        <v>485</v>
      </c>
      <c r="B277">
        <v>126</v>
      </c>
      <c r="C277" t="s">
        <v>486</v>
      </c>
      <c r="D277" t="s">
        <v>1370</v>
      </c>
      <c r="E277">
        <v>2026</v>
      </c>
      <c r="F277" s="163">
        <v>46082</v>
      </c>
      <c r="G277" t="s">
        <v>39</v>
      </c>
      <c r="H277" t="s">
        <v>1367</v>
      </c>
      <c r="I277">
        <v>3.68</v>
      </c>
      <c r="J277" s="164">
        <v>46219.482270023145</v>
      </c>
      <c r="K277" s="164">
        <v>46234.443921331018</v>
      </c>
    </row>
    <row r="278" spans="1:11" x14ac:dyDescent="0.2">
      <c r="A278" t="s">
        <v>485</v>
      </c>
      <c r="B278">
        <v>126</v>
      </c>
      <c r="C278" t="s">
        <v>486</v>
      </c>
      <c r="D278" t="s">
        <v>1370</v>
      </c>
      <c r="E278">
        <v>2026</v>
      </c>
      <c r="F278" s="163">
        <v>46113</v>
      </c>
      <c r="G278" t="s">
        <v>38</v>
      </c>
      <c r="H278" t="s">
        <v>435</v>
      </c>
      <c r="I278">
        <v>3.68</v>
      </c>
      <c r="J278" s="164">
        <v>46219.482270023145</v>
      </c>
      <c r="K278" s="164">
        <v>46234.443921331018</v>
      </c>
    </row>
    <row r="279" spans="1:11" x14ac:dyDescent="0.2">
      <c r="A279" t="s">
        <v>485</v>
      </c>
      <c r="B279">
        <v>126</v>
      </c>
      <c r="C279" t="s">
        <v>486</v>
      </c>
      <c r="D279" t="s">
        <v>1370</v>
      </c>
      <c r="E279">
        <v>2026</v>
      </c>
      <c r="F279" s="163">
        <v>46113</v>
      </c>
      <c r="G279" t="s">
        <v>39</v>
      </c>
      <c r="H279" t="s">
        <v>435</v>
      </c>
      <c r="I279">
        <v>3.68</v>
      </c>
      <c r="J279" s="164">
        <v>46219.482270023145</v>
      </c>
      <c r="K279" s="164">
        <v>46234.443921331018</v>
      </c>
    </row>
    <row r="280" spans="1:11" x14ac:dyDescent="0.2">
      <c r="A280" t="s">
        <v>485</v>
      </c>
      <c r="B280">
        <v>126</v>
      </c>
      <c r="C280" t="s">
        <v>486</v>
      </c>
      <c r="D280" t="s">
        <v>1370</v>
      </c>
      <c r="E280">
        <v>2026</v>
      </c>
      <c r="F280" s="163">
        <v>46113</v>
      </c>
      <c r="G280" t="s">
        <v>38</v>
      </c>
      <c r="H280" t="s">
        <v>1367</v>
      </c>
      <c r="I280">
        <v>3.68</v>
      </c>
      <c r="J280" s="164">
        <v>46219.482270023145</v>
      </c>
      <c r="K280" s="164">
        <v>46234.443921331018</v>
      </c>
    </row>
    <row r="281" spans="1:11" x14ac:dyDescent="0.2">
      <c r="A281" t="s">
        <v>485</v>
      </c>
      <c r="B281">
        <v>126</v>
      </c>
      <c r="C281" t="s">
        <v>486</v>
      </c>
      <c r="D281" t="s">
        <v>1370</v>
      </c>
      <c r="E281">
        <v>2026</v>
      </c>
      <c r="F281" s="163">
        <v>46113</v>
      </c>
      <c r="G281" t="s">
        <v>39</v>
      </c>
      <c r="H281" t="s">
        <v>1367</v>
      </c>
      <c r="I281">
        <v>3.68</v>
      </c>
      <c r="J281" s="164">
        <v>46219.482270023145</v>
      </c>
      <c r="K281" s="164">
        <v>46234.443921331018</v>
      </c>
    </row>
    <row r="282" spans="1:11" x14ac:dyDescent="0.2">
      <c r="A282" t="s">
        <v>485</v>
      </c>
      <c r="B282">
        <v>126</v>
      </c>
      <c r="C282" t="s">
        <v>486</v>
      </c>
      <c r="D282" t="s">
        <v>1370</v>
      </c>
      <c r="E282">
        <v>2026</v>
      </c>
      <c r="F282" s="163">
        <v>46143</v>
      </c>
      <c r="G282" t="s">
        <v>38</v>
      </c>
      <c r="H282" t="s">
        <v>435</v>
      </c>
      <c r="I282">
        <v>3.68</v>
      </c>
      <c r="J282" s="164">
        <v>46219.482270023145</v>
      </c>
      <c r="K282" s="164">
        <v>46234.443921331018</v>
      </c>
    </row>
    <row r="283" spans="1:11" x14ac:dyDescent="0.2">
      <c r="A283" t="s">
        <v>485</v>
      </c>
      <c r="B283">
        <v>126</v>
      </c>
      <c r="C283" t="s">
        <v>486</v>
      </c>
      <c r="D283" t="s">
        <v>1370</v>
      </c>
      <c r="E283">
        <v>2026</v>
      </c>
      <c r="F283" s="163">
        <v>46143</v>
      </c>
      <c r="G283" t="s">
        <v>39</v>
      </c>
      <c r="H283" t="s">
        <v>435</v>
      </c>
      <c r="I283">
        <v>3.68</v>
      </c>
      <c r="J283" s="164">
        <v>46219.482270023145</v>
      </c>
      <c r="K283" s="164">
        <v>46234.443921331018</v>
      </c>
    </row>
    <row r="284" spans="1:11" x14ac:dyDescent="0.2">
      <c r="A284" t="s">
        <v>485</v>
      </c>
      <c r="B284">
        <v>126</v>
      </c>
      <c r="C284" t="s">
        <v>486</v>
      </c>
      <c r="D284" t="s">
        <v>1370</v>
      </c>
      <c r="E284">
        <v>2026</v>
      </c>
      <c r="F284" s="163">
        <v>46143</v>
      </c>
      <c r="G284" t="s">
        <v>38</v>
      </c>
      <c r="H284" t="s">
        <v>1367</v>
      </c>
      <c r="I284">
        <v>3.68</v>
      </c>
      <c r="J284" s="164">
        <v>46219.482270023145</v>
      </c>
      <c r="K284" s="164">
        <v>46234.443921331018</v>
      </c>
    </row>
    <row r="285" spans="1:11" x14ac:dyDescent="0.2">
      <c r="A285" t="s">
        <v>485</v>
      </c>
      <c r="B285">
        <v>126</v>
      </c>
      <c r="C285" t="s">
        <v>486</v>
      </c>
      <c r="D285" t="s">
        <v>1370</v>
      </c>
      <c r="E285">
        <v>2026</v>
      </c>
      <c r="F285" s="163">
        <v>46143</v>
      </c>
      <c r="G285" t="s">
        <v>39</v>
      </c>
      <c r="H285" t="s">
        <v>1367</v>
      </c>
      <c r="I285">
        <v>3.68</v>
      </c>
      <c r="J285" s="164">
        <v>46219.482270023145</v>
      </c>
      <c r="K285" s="164">
        <v>46234.443921331018</v>
      </c>
    </row>
    <row r="286" spans="1:11" x14ac:dyDescent="0.2">
      <c r="A286" t="s">
        <v>485</v>
      </c>
      <c r="B286">
        <v>126</v>
      </c>
      <c r="C286" t="s">
        <v>486</v>
      </c>
      <c r="D286" t="s">
        <v>1370</v>
      </c>
      <c r="E286">
        <v>2026</v>
      </c>
      <c r="F286" s="163">
        <v>46174</v>
      </c>
      <c r="G286" t="s">
        <v>38</v>
      </c>
      <c r="H286" t="s">
        <v>435</v>
      </c>
      <c r="I286">
        <v>3.68</v>
      </c>
      <c r="J286" s="164">
        <v>46219.482270023145</v>
      </c>
      <c r="K286" s="164">
        <v>46234.443921331018</v>
      </c>
    </row>
    <row r="287" spans="1:11" x14ac:dyDescent="0.2">
      <c r="A287" t="s">
        <v>485</v>
      </c>
      <c r="B287">
        <v>126</v>
      </c>
      <c r="C287" t="s">
        <v>486</v>
      </c>
      <c r="D287" t="s">
        <v>1370</v>
      </c>
      <c r="E287">
        <v>2026</v>
      </c>
      <c r="F287" s="163">
        <v>46174</v>
      </c>
      <c r="G287" t="s">
        <v>39</v>
      </c>
      <c r="H287" t="s">
        <v>435</v>
      </c>
      <c r="I287">
        <v>3.68</v>
      </c>
      <c r="J287" s="164">
        <v>46219.482270023145</v>
      </c>
      <c r="K287" s="164">
        <v>46234.443921331018</v>
      </c>
    </row>
    <row r="288" spans="1:11" x14ac:dyDescent="0.2">
      <c r="A288" t="s">
        <v>485</v>
      </c>
      <c r="B288">
        <v>126</v>
      </c>
      <c r="C288" t="s">
        <v>486</v>
      </c>
      <c r="D288" t="s">
        <v>1370</v>
      </c>
      <c r="E288">
        <v>2026</v>
      </c>
      <c r="F288" s="163">
        <v>46174</v>
      </c>
      <c r="G288" t="s">
        <v>38</v>
      </c>
      <c r="H288" t="s">
        <v>1367</v>
      </c>
      <c r="I288">
        <v>3.68</v>
      </c>
      <c r="J288" s="164">
        <v>46219.482270023145</v>
      </c>
      <c r="K288" s="164">
        <v>46234.443921331018</v>
      </c>
    </row>
    <row r="289" spans="1:11" x14ac:dyDescent="0.2">
      <c r="A289" t="s">
        <v>485</v>
      </c>
      <c r="B289">
        <v>126</v>
      </c>
      <c r="C289" t="s">
        <v>486</v>
      </c>
      <c r="D289" t="s">
        <v>1370</v>
      </c>
      <c r="E289">
        <v>2026</v>
      </c>
      <c r="F289" s="163">
        <v>46174</v>
      </c>
      <c r="G289" t="s">
        <v>39</v>
      </c>
      <c r="H289" t="s">
        <v>1367</v>
      </c>
      <c r="I289">
        <v>3.68</v>
      </c>
      <c r="J289" s="164">
        <v>46219.482270023145</v>
      </c>
      <c r="K289" s="164">
        <v>46234.443921331018</v>
      </c>
    </row>
    <row r="290" spans="1:11" x14ac:dyDescent="0.2">
      <c r="A290" t="s">
        <v>1371</v>
      </c>
      <c r="B290">
        <v>128</v>
      </c>
      <c r="C290" t="s">
        <v>484</v>
      </c>
      <c r="D290" t="s">
        <v>1370</v>
      </c>
      <c r="E290">
        <v>2026</v>
      </c>
      <c r="F290" s="163">
        <v>45839</v>
      </c>
      <c r="G290" t="s">
        <v>38</v>
      </c>
      <c r="H290" t="s">
        <v>435</v>
      </c>
      <c r="I290">
        <v>1.52</v>
      </c>
      <c r="J290" s="164">
        <v>46219.482270023145</v>
      </c>
      <c r="K290" s="164">
        <v>46234.443921331018</v>
      </c>
    </row>
    <row r="291" spans="1:11" x14ac:dyDescent="0.2">
      <c r="A291" t="s">
        <v>1371</v>
      </c>
      <c r="B291">
        <v>128</v>
      </c>
      <c r="C291" t="s">
        <v>484</v>
      </c>
      <c r="D291" t="s">
        <v>1370</v>
      </c>
      <c r="E291">
        <v>2026</v>
      </c>
      <c r="F291" s="163">
        <v>45839</v>
      </c>
      <c r="G291" t="s">
        <v>39</v>
      </c>
      <c r="H291" t="s">
        <v>435</v>
      </c>
      <c r="I291">
        <v>1.52</v>
      </c>
      <c r="J291" s="164">
        <v>46219.482270023145</v>
      </c>
      <c r="K291" s="164">
        <v>46234.443921331018</v>
      </c>
    </row>
    <row r="292" spans="1:11" x14ac:dyDescent="0.2">
      <c r="A292" t="s">
        <v>1371</v>
      </c>
      <c r="B292">
        <v>128</v>
      </c>
      <c r="C292" t="s">
        <v>484</v>
      </c>
      <c r="D292" t="s">
        <v>1370</v>
      </c>
      <c r="E292">
        <v>2026</v>
      </c>
      <c r="F292" s="163">
        <v>45839</v>
      </c>
      <c r="G292" t="s">
        <v>38</v>
      </c>
      <c r="H292" t="s">
        <v>1367</v>
      </c>
      <c r="I292">
        <v>1.52</v>
      </c>
      <c r="J292" s="164">
        <v>46219.482270023145</v>
      </c>
      <c r="K292" s="164">
        <v>46234.443921331018</v>
      </c>
    </row>
    <row r="293" spans="1:11" x14ac:dyDescent="0.2">
      <c r="A293" t="s">
        <v>1371</v>
      </c>
      <c r="B293">
        <v>128</v>
      </c>
      <c r="C293" t="s">
        <v>484</v>
      </c>
      <c r="D293" t="s">
        <v>1370</v>
      </c>
      <c r="E293">
        <v>2026</v>
      </c>
      <c r="F293" s="163">
        <v>45839</v>
      </c>
      <c r="G293" t="s">
        <v>39</v>
      </c>
      <c r="H293" t="s">
        <v>1367</v>
      </c>
      <c r="I293">
        <v>1.52</v>
      </c>
      <c r="J293" s="164">
        <v>46219.482270023145</v>
      </c>
      <c r="K293" s="164">
        <v>46234.443921331018</v>
      </c>
    </row>
    <row r="294" spans="1:11" x14ac:dyDescent="0.2">
      <c r="A294" t="s">
        <v>1371</v>
      </c>
      <c r="B294">
        <v>128</v>
      </c>
      <c r="C294" t="s">
        <v>484</v>
      </c>
      <c r="D294" t="s">
        <v>1370</v>
      </c>
      <c r="E294">
        <v>2026</v>
      </c>
      <c r="F294" s="163">
        <v>45870</v>
      </c>
      <c r="G294" t="s">
        <v>38</v>
      </c>
      <c r="H294" t="s">
        <v>435</v>
      </c>
      <c r="I294">
        <v>1.52</v>
      </c>
      <c r="J294" s="164">
        <v>46219.482270023145</v>
      </c>
      <c r="K294" s="164">
        <v>46234.443921331018</v>
      </c>
    </row>
    <row r="295" spans="1:11" x14ac:dyDescent="0.2">
      <c r="A295" t="s">
        <v>1371</v>
      </c>
      <c r="B295">
        <v>128</v>
      </c>
      <c r="C295" t="s">
        <v>484</v>
      </c>
      <c r="D295" t="s">
        <v>1370</v>
      </c>
      <c r="E295">
        <v>2026</v>
      </c>
      <c r="F295" s="163">
        <v>45870</v>
      </c>
      <c r="G295" t="s">
        <v>39</v>
      </c>
      <c r="H295" t="s">
        <v>435</v>
      </c>
      <c r="I295">
        <v>1.52</v>
      </c>
      <c r="J295" s="164">
        <v>46219.482270023145</v>
      </c>
      <c r="K295" s="164">
        <v>46234.443921331018</v>
      </c>
    </row>
    <row r="296" spans="1:11" x14ac:dyDescent="0.2">
      <c r="A296" t="s">
        <v>1371</v>
      </c>
      <c r="B296">
        <v>128</v>
      </c>
      <c r="C296" t="s">
        <v>484</v>
      </c>
      <c r="D296" t="s">
        <v>1370</v>
      </c>
      <c r="E296">
        <v>2026</v>
      </c>
      <c r="F296" s="163">
        <v>45870</v>
      </c>
      <c r="G296" t="s">
        <v>38</v>
      </c>
      <c r="H296" t="s">
        <v>1367</v>
      </c>
      <c r="I296">
        <v>1.52</v>
      </c>
      <c r="J296" s="164">
        <v>46219.482270023145</v>
      </c>
      <c r="K296" s="164">
        <v>46234.443921331018</v>
      </c>
    </row>
    <row r="297" spans="1:11" x14ac:dyDescent="0.2">
      <c r="A297" t="s">
        <v>1371</v>
      </c>
      <c r="B297">
        <v>128</v>
      </c>
      <c r="C297" t="s">
        <v>484</v>
      </c>
      <c r="D297" t="s">
        <v>1370</v>
      </c>
      <c r="E297">
        <v>2026</v>
      </c>
      <c r="F297" s="163">
        <v>45870</v>
      </c>
      <c r="G297" t="s">
        <v>39</v>
      </c>
      <c r="H297" t="s">
        <v>1367</v>
      </c>
      <c r="I297">
        <v>1.52</v>
      </c>
      <c r="J297" s="164">
        <v>46219.482270023145</v>
      </c>
      <c r="K297" s="164">
        <v>46234.443921331018</v>
      </c>
    </row>
    <row r="298" spans="1:11" x14ac:dyDescent="0.2">
      <c r="A298" t="s">
        <v>1371</v>
      </c>
      <c r="B298">
        <v>128</v>
      </c>
      <c r="C298" t="s">
        <v>484</v>
      </c>
      <c r="D298" t="s">
        <v>1370</v>
      </c>
      <c r="E298">
        <v>2026</v>
      </c>
      <c r="F298" s="163">
        <v>45901</v>
      </c>
      <c r="G298" t="s">
        <v>38</v>
      </c>
      <c r="H298" t="s">
        <v>435</v>
      </c>
      <c r="I298">
        <v>1.52</v>
      </c>
      <c r="J298" s="164">
        <v>46219.482270023145</v>
      </c>
      <c r="K298" s="164">
        <v>46234.443921331018</v>
      </c>
    </row>
    <row r="299" spans="1:11" x14ac:dyDescent="0.2">
      <c r="A299" t="s">
        <v>1371</v>
      </c>
      <c r="B299">
        <v>128</v>
      </c>
      <c r="C299" t="s">
        <v>484</v>
      </c>
      <c r="D299" t="s">
        <v>1370</v>
      </c>
      <c r="E299">
        <v>2026</v>
      </c>
      <c r="F299" s="163">
        <v>45901</v>
      </c>
      <c r="G299" t="s">
        <v>39</v>
      </c>
      <c r="H299" t="s">
        <v>435</v>
      </c>
      <c r="I299">
        <v>1.52</v>
      </c>
      <c r="J299" s="164">
        <v>46219.482270023145</v>
      </c>
      <c r="K299" s="164">
        <v>46234.443921331018</v>
      </c>
    </row>
    <row r="300" spans="1:11" x14ac:dyDescent="0.2">
      <c r="A300" t="s">
        <v>1371</v>
      </c>
      <c r="B300">
        <v>128</v>
      </c>
      <c r="C300" t="s">
        <v>484</v>
      </c>
      <c r="D300" t="s">
        <v>1370</v>
      </c>
      <c r="E300">
        <v>2026</v>
      </c>
      <c r="F300" s="163">
        <v>45901</v>
      </c>
      <c r="G300" t="s">
        <v>38</v>
      </c>
      <c r="H300" t="s">
        <v>1367</v>
      </c>
      <c r="I300">
        <v>1.52</v>
      </c>
      <c r="J300" s="164">
        <v>46219.482270023145</v>
      </c>
      <c r="K300" s="164">
        <v>46234.443921331018</v>
      </c>
    </row>
    <row r="301" spans="1:11" x14ac:dyDescent="0.2">
      <c r="A301" t="s">
        <v>1371</v>
      </c>
      <c r="B301">
        <v>128</v>
      </c>
      <c r="C301" t="s">
        <v>484</v>
      </c>
      <c r="D301" t="s">
        <v>1370</v>
      </c>
      <c r="E301">
        <v>2026</v>
      </c>
      <c r="F301" s="163">
        <v>45901</v>
      </c>
      <c r="G301" t="s">
        <v>39</v>
      </c>
      <c r="H301" t="s">
        <v>1367</v>
      </c>
      <c r="I301">
        <v>1.52</v>
      </c>
      <c r="J301" s="164">
        <v>46219.482270023145</v>
      </c>
      <c r="K301" s="164">
        <v>46234.443921331018</v>
      </c>
    </row>
    <row r="302" spans="1:11" x14ac:dyDescent="0.2">
      <c r="A302" t="s">
        <v>1371</v>
      </c>
      <c r="B302">
        <v>128</v>
      </c>
      <c r="C302" t="s">
        <v>484</v>
      </c>
      <c r="D302" t="s">
        <v>1370</v>
      </c>
      <c r="E302">
        <v>2026</v>
      </c>
      <c r="F302" s="163">
        <v>45931</v>
      </c>
      <c r="G302" t="s">
        <v>38</v>
      </c>
      <c r="H302" t="s">
        <v>435</v>
      </c>
      <c r="I302">
        <v>1.52</v>
      </c>
      <c r="J302" s="164">
        <v>46219.482270023145</v>
      </c>
      <c r="K302" s="164">
        <v>46234.443921331018</v>
      </c>
    </row>
    <row r="303" spans="1:11" x14ac:dyDescent="0.2">
      <c r="A303" t="s">
        <v>1371</v>
      </c>
      <c r="B303">
        <v>128</v>
      </c>
      <c r="C303" t="s">
        <v>484</v>
      </c>
      <c r="D303" t="s">
        <v>1370</v>
      </c>
      <c r="E303">
        <v>2026</v>
      </c>
      <c r="F303" s="163">
        <v>45931</v>
      </c>
      <c r="G303" t="s">
        <v>39</v>
      </c>
      <c r="H303" t="s">
        <v>435</v>
      </c>
      <c r="I303">
        <v>1.52</v>
      </c>
      <c r="J303" s="164">
        <v>46219.482270023145</v>
      </c>
      <c r="K303" s="164">
        <v>46234.443921331018</v>
      </c>
    </row>
    <row r="304" spans="1:11" x14ac:dyDescent="0.2">
      <c r="A304" t="s">
        <v>1371</v>
      </c>
      <c r="B304">
        <v>128</v>
      </c>
      <c r="C304" t="s">
        <v>484</v>
      </c>
      <c r="D304" t="s">
        <v>1370</v>
      </c>
      <c r="E304">
        <v>2026</v>
      </c>
      <c r="F304" s="163">
        <v>45931</v>
      </c>
      <c r="G304" t="s">
        <v>38</v>
      </c>
      <c r="H304" t="s">
        <v>1367</v>
      </c>
      <c r="I304">
        <v>1.52</v>
      </c>
      <c r="J304" s="164">
        <v>46219.482270023145</v>
      </c>
      <c r="K304" s="164">
        <v>46234.443921331018</v>
      </c>
    </row>
    <row r="305" spans="1:11" x14ac:dyDescent="0.2">
      <c r="A305" t="s">
        <v>1371</v>
      </c>
      <c r="B305">
        <v>128</v>
      </c>
      <c r="C305" t="s">
        <v>484</v>
      </c>
      <c r="D305" t="s">
        <v>1370</v>
      </c>
      <c r="E305">
        <v>2026</v>
      </c>
      <c r="F305" s="163">
        <v>45931</v>
      </c>
      <c r="G305" t="s">
        <v>39</v>
      </c>
      <c r="H305" t="s">
        <v>1367</v>
      </c>
      <c r="I305">
        <v>1.52</v>
      </c>
      <c r="J305" s="164">
        <v>46219.482270023145</v>
      </c>
      <c r="K305" s="164">
        <v>46234.443921331018</v>
      </c>
    </row>
    <row r="306" spans="1:11" x14ac:dyDescent="0.2">
      <c r="A306" t="s">
        <v>1371</v>
      </c>
      <c r="B306">
        <v>128</v>
      </c>
      <c r="C306" t="s">
        <v>484</v>
      </c>
      <c r="D306" t="s">
        <v>1370</v>
      </c>
      <c r="E306">
        <v>2026</v>
      </c>
      <c r="F306" s="163">
        <v>45962</v>
      </c>
      <c r="G306" t="s">
        <v>38</v>
      </c>
      <c r="H306" t="s">
        <v>435</v>
      </c>
      <c r="I306">
        <v>1.52</v>
      </c>
      <c r="J306" s="164">
        <v>46219.482270023145</v>
      </c>
      <c r="K306" s="164">
        <v>46234.443921331018</v>
      </c>
    </row>
    <row r="307" spans="1:11" x14ac:dyDescent="0.2">
      <c r="A307" t="s">
        <v>1371</v>
      </c>
      <c r="B307">
        <v>128</v>
      </c>
      <c r="C307" t="s">
        <v>484</v>
      </c>
      <c r="D307" t="s">
        <v>1370</v>
      </c>
      <c r="E307">
        <v>2026</v>
      </c>
      <c r="F307" s="163">
        <v>45962</v>
      </c>
      <c r="G307" t="s">
        <v>39</v>
      </c>
      <c r="H307" t="s">
        <v>435</v>
      </c>
      <c r="I307">
        <v>1.52</v>
      </c>
      <c r="J307" s="164">
        <v>46219.482270023145</v>
      </c>
      <c r="K307" s="164">
        <v>46234.443921331018</v>
      </c>
    </row>
    <row r="308" spans="1:11" x14ac:dyDescent="0.2">
      <c r="A308" t="s">
        <v>1371</v>
      </c>
      <c r="B308">
        <v>128</v>
      </c>
      <c r="C308" t="s">
        <v>484</v>
      </c>
      <c r="D308" t="s">
        <v>1370</v>
      </c>
      <c r="E308">
        <v>2026</v>
      </c>
      <c r="F308" s="163">
        <v>45962</v>
      </c>
      <c r="G308" t="s">
        <v>38</v>
      </c>
      <c r="H308" t="s">
        <v>1367</v>
      </c>
      <c r="I308">
        <v>1.52</v>
      </c>
      <c r="J308" s="164">
        <v>46219.482270023145</v>
      </c>
      <c r="K308" s="164">
        <v>46234.443921331018</v>
      </c>
    </row>
    <row r="309" spans="1:11" x14ac:dyDescent="0.2">
      <c r="A309" t="s">
        <v>1371</v>
      </c>
      <c r="B309">
        <v>128</v>
      </c>
      <c r="C309" t="s">
        <v>484</v>
      </c>
      <c r="D309" t="s">
        <v>1370</v>
      </c>
      <c r="E309">
        <v>2026</v>
      </c>
      <c r="F309" s="163">
        <v>45962</v>
      </c>
      <c r="G309" t="s">
        <v>39</v>
      </c>
      <c r="H309" t="s">
        <v>1367</v>
      </c>
      <c r="I309">
        <v>1.52</v>
      </c>
      <c r="J309" s="164">
        <v>46219.482270023145</v>
      </c>
      <c r="K309" s="164">
        <v>46234.443921331018</v>
      </c>
    </row>
    <row r="310" spans="1:11" x14ac:dyDescent="0.2">
      <c r="A310" t="s">
        <v>1371</v>
      </c>
      <c r="B310">
        <v>128</v>
      </c>
      <c r="C310" t="s">
        <v>484</v>
      </c>
      <c r="D310" t="s">
        <v>1370</v>
      </c>
      <c r="E310">
        <v>2026</v>
      </c>
      <c r="F310" s="163">
        <v>45992</v>
      </c>
      <c r="G310" t="s">
        <v>38</v>
      </c>
      <c r="H310" t="s">
        <v>435</v>
      </c>
      <c r="I310">
        <v>1.52</v>
      </c>
      <c r="J310" s="164">
        <v>46219.482270023145</v>
      </c>
      <c r="K310" s="164">
        <v>46234.443921331018</v>
      </c>
    </row>
    <row r="311" spans="1:11" x14ac:dyDescent="0.2">
      <c r="A311" t="s">
        <v>1371</v>
      </c>
      <c r="B311">
        <v>128</v>
      </c>
      <c r="C311" t="s">
        <v>484</v>
      </c>
      <c r="D311" t="s">
        <v>1370</v>
      </c>
      <c r="E311">
        <v>2026</v>
      </c>
      <c r="F311" s="163">
        <v>45992</v>
      </c>
      <c r="G311" t="s">
        <v>39</v>
      </c>
      <c r="H311" t="s">
        <v>435</v>
      </c>
      <c r="I311">
        <v>1.52</v>
      </c>
      <c r="J311" s="164">
        <v>46219.482270023145</v>
      </c>
      <c r="K311" s="164">
        <v>46234.443921331018</v>
      </c>
    </row>
    <row r="312" spans="1:11" x14ac:dyDescent="0.2">
      <c r="A312" t="s">
        <v>1371</v>
      </c>
      <c r="B312">
        <v>128</v>
      </c>
      <c r="C312" t="s">
        <v>484</v>
      </c>
      <c r="D312" t="s">
        <v>1370</v>
      </c>
      <c r="E312">
        <v>2026</v>
      </c>
      <c r="F312" s="163">
        <v>45992</v>
      </c>
      <c r="G312" t="s">
        <v>38</v>
      </c>
      <c r="H312" t="s">
        <v>1367</v>
      </c>
      <c r="I312">
        <v>1.52</v>
      </c>
      <c r="J312" s="164">
        <v>46219.482270023145</v>
      </c>
      <c r="K312" s="164">
        <v>46234.443921331018</v>
      </c>
    </row>
    <row r="313" spans="1:11" x14ac:dyDescent="0.2">
      <c r="A313" t="s">
        <v>1371</v>
      </c>
      <c r="B313">
        <v>128</v>
      </c>
      <c r="C313" t="s">
        <v>484</v>
      </c>
      <c r="D313" t="s">
        <v>1370</v>
      </c>
      <c r="E313">
        <v>2026</v>
      </c>
      <c r="F313" s="163">
        <v>45992</v>
      </c>
      <c r="G313" t="s">
        <v>39</v>
      </c>
      <c r="H313" t="s">
        <v>1367</v>
      </c>
      <c r="I313">
        <v>1.52</v>
      </c>
      <c r="J313" s="164">
        <v>46219.482270023145</v>
      </c>
      <c r="K313" s="164">
        <v>46234.443921331018</v>
      </c>
    </row>
    <row r="314" spans="1:11" x14ac:dyDescent="0.2">
      <c r="A314" t="s">
        <v>1371</v>
      </c>
      <c r="B314">
        <v>128</v>
      </c>
      <c r="C314" t="s">
        <v>484</v>
      </c>
      <c r="D314" t="s">
        <v>1370</v>
      </c>
      <c r="E314">
        <v>2026</v>
      </c>
      <c r="F314" s="163">
        <v>46023</v>
      </c>
      <c r="G314" t="s">
        <v>38</v>
      </c>
      <c r="H314" t="s">
        <v>435</v>
      </c>
      <c r="I314">
        <v>1.52</v>
      </c>
      <c r="J314" s="164">
        <v>46219.482270023145</v>
      </c>
      <c r="K314" s="164">
        <v>46234.443921331018</v>
      </c>
    </row>
    <row r="315" spans="1:11" x14ac:dyDescent="0.2">
      <c r="A315" t="s">
        <v>1371</v>
      </c>
      <c r="B315">
        <v>128</v>
      </c>
      <c r="C315" t="s">
        <v>484</v>
      </c>
      <c r="D315" t="s">
        <v>1370</v>
      </c>
      <c r="E315">
        <v>2026</v>
      </c>
      <c r="F315" s="163">
        <v>46023</v>
      </c>
      <c r="G315" t="s">
        <v>39</v>
      </c>
      <c r="H315" t="s">
        <v>435</v>
      </c>
      <c r="I315">
        <v>1.52</v>
      </c>
      <c r="J315" s="164">
        <v>46219.482270023145</v>
      </c>
      <c r="K315" s="164">
        <v>46234.443921331018</v>
      </c>
    </row>
    <row r="316" spans="1:11" x14ac:dyDescent="0.2">
      <c r="A316" t="s">
        <v>1371</v>
      </c>
      <c r="B316">
        <v>128</v>
      </c>
      <c r="C316" t="s">
        <v>484</v>
      </c>
      <c r="D316" t="s">
        <v>1370</v>
      </c>
      <c r="E316">
        <v>2026</v>
      </c>
      <c r="F316" s="163">
        <v>46023</v>
      </c>
      <c r="G316" t="s">
        <v>38</v>
      </c>
      <c r="H316" t="s">
        <v>1367</v>
      </c>
      <c r="I316">
        <v>1.52</v>
      </c>
      <c r="J316" s="164">
        <v>46219.482270023145</v>
      </c>
      <c r="K316" s="164">
        <v>46234.443921331018</v>
      </c>
    </row>
    <row r="317" spans="1:11" x14ac:dyDescent="0.2">
      <c r="A317" t="s">
        <v>1371</v>
      </c>
      <c r="B317">
        <v>128</v>
      </c>
      <c r="C317" t="s">
        <v>484</v>
      </c>
      <c r="D317" t="s">
        <v>1370</v>
      </c>
      <c r="E317">
        <v>2026</v>
      </c>
      <c r="F317" s="163">
        <v>46023</v>
      </c>
      <c r="G317" t="s">
        <v>39</v>
      </c>
      <c r="H317" t="s">
        <v>1367</v>
      </c>
      <c r="I317">
        <v>1.52</v>
      </c>
      <c r="J317" s="164">
        <v>46219.482270023145</v>
      </c>
      <c r="K317" s="164">
        <v>46234.443921331018</v>
      </c>
    </row>
    <row r="318" spans="1:11" x14ac:dyDescent="0.2">
      <c r="A318" t="s">
        <v>1371</v>
      </c>
      <c r="B318">
        <v>128</v>
      </c>
      <c r="C318" t="s">
        <v>484</v>
      </c>
      <c r="D318" t="s">
        <v>1370</v>
      </c>
      <c r="E318">
        <v>2026</v>
      </c>
      <c r="F318" s="163">
        <v>46054</v>
      </c>
      <c r="G318" t="s">
        <v>38</v>
      </c>
      <c r="H318" t="s">
        <v>435</v>
      </c>
      <c r="I318">
        <v>1.52</v>
      </c>
      <c r="J318" s="164">
        <v>46219.482270023145</v>
      </c>
      <c r="K318" s="164">
        <v>46234.443921331018</v>
      </c>
    </row>
    <row r="319" spans="1:11" x14ac:dyDescent="0.2">
      <c r="A319" t="s">
        <v>1371</v>
      </c>
      <c r="B319">
        <v>128</v>
      </c>
      <c r="C319" t="s">
        <v>484</v>
      </c>
      <c r="D319" t="s">
        <v>1370</v>
      </c>
      <c r="E319">
        <v>2026</v>
      </c>
      <c r="F319" s="163">
        <v>46054</v>
      </c>
      <c r="G319" t="s">
        <v>39</v>
      </c>
      <c r="H319" t="s">
        <v>435</v>
      </c>
      <c r="I319">
        <v>1.52</v>
      </c>
      <c r="J319" s="164">
        <v>46219.482270023145</v>
      </c>
      <c r="K319" s="164">
        <v>46234.443921331018</v>
      </c>
    </row>
    <row r="320" spans="1:11" x14ac:dyDescent="0.2">
      <c r="A320" t="s">
        <v>1371</v>
      </c>
      <c r="B320">
        <v>128</v>
      </c>
      <c r="C320" t="s">
        <v>484</v>
      </c>
      <c r="D320" t="s">
        <v>1370</v>
      </c>
      <c r="E320">
        <v>2026</v>
      </c>
      <c r="F320" s="163">
        <v>46054</v>
      </c>
      <c r="G320" t="s">
        <v>38</v>
      </c>
      <c r="H320" t="s">
        <v>1367</v>
      </c>
      <c r="I320">
        <v>1.52</v>
      </c>
      <c r="J320" s="164">
        <v>46219.482270023145</v>
      </c>
      <c r="K320" s="164">
        <v>46234.443921331018</v>
      </c>
    </row>
    <row r="321" spans="1:11" x14ac:dyDescent="0.2">
      <c r="A321" t="s">
        <v>1371</v>
      </c>
      <c r="B321">
        <v>128</v>
      </c>
      <c r="C321" t="s">
        <v>484</v>
      </c>
      <c r="D321" t="s">
        <v>1370</v>
      </c>
      <c r="E321">
        <v>2026</v>
      </c>
      <c r="F321" s="163">
        <v>46054</v>
      </c>
      <c r="G321" t="s">
        <v>39</v>
      </c>
      <c r="H321" t="s">
        <v>1367</v>
      </c>
      <c r="I321">
        <v>1.52</v>
      </c>
      <c r="J321" s="164">
        <v>46219.482270023145</v>
      </c>
      <c r="K321" s="164">
        <v>46234.443921331018</v>
      </c>
    </row>
    <row r="322" spans="1:11" x14ac:dyDescent="0.2">
      <c r="A322" t="s">
        <v>1371</v>
      </c>
      <c r="B322">
        <v>128</v>
      </c>
      <c r="C322" t="s">
        <v>484</v>
      </c>
      <c r="D322" t="s">
        <v>1370</v>
      </c>
      <c r="E322">
        <v>2026</v>
      </c>
      <c r="F322" s="163">
        <v>46082</v>
      </c>
      <c r="G322" t="s">
        <v>38</v>
      </c>
      <c r="H322" t="s">
        <v>435</v>
      </c>
      <c r="I322">
        <v>1.52</v>
      </c>
      <c r="J322" s="164">
        <v>46219.482270023145</v>
      </c>
      <c r="K322" s="164">
        <v>46234.443921331018</v>
      </c>
    </row>
    <row r="323" spans="1:11" x14ac:dyDescent="0.2">
      <c r="A323" t="s">
        <v>1371</v>
      </c>
      <c r="B323">
        <v>128</v>
      </c>
      <c r="C323" t="s">
        <v>484</v>
      </c>
      <c r="D323" t="s">
        <v>1370</v>
      </c>
      <c r="E323">
        <v>2026</v>
      </c>
      <c r="F323" s="163">
        <v>46082</v>
      </c>
      <c r="G323" t="s">
        <v>39</v>
      </c>
      <c r="H323" t="s">
        <v>435</v>
      </c>
      <c r="I323">
        <v>1.52</v>
      </c>
      <c r="J323" s="164">
        <v>46219.482270023145</v>
      </c>
      <c r="K323" s="164">
        <v>46234.443921331018</v>
      </c>
    </row>
    <row r="324" spans="1:11" x14ac:dyDescent="0.2">
      <c r="A324" t="s">
        <v>1371</v>
      </c>
      <c r="B324">
        <v>128</v>
      </c>
      <c r="C324" t="s">
        <v>484</v>
      </c>
      <c r="D324" t="s">
        <v>1370</v>
      </c>
      <c r="E324">
        <v>2026</v>
      </c>
      <c r="F324" s="163">
        <v>46082</v>
      </c>
      <c r="G324" t="s">
        <v>38</v>
      </c>
      <c r="H324" t="s">
        <v>1367</v>
      </c>
      <c r="I324">
        <v>1.52</v>
      </c>
      <c r="J324" s="164">
        <v>46219.482270023145</v>
      </c>
      <c r="K324" s="164">
        <v>46234.443921331018</v>
      </c>
    </row>
    <row r="325" spans="1:11" x14ac:dyDescent="0.2">
      <c r="A325" t="s">
        <v>1371</v>
      </c>
      <c r="B325">
        <v>128</v>
      </c>
      <c r="C325" t="s">
        <v>484</v>
      </c>
      <c r="D325" t="s">
        <v>1370</v>
      </c>
      <c r="E325">
        <v>2026</v>
      </c>
      <c r="F325" s="163">
        <v>46082</v>
      </c>
      <c r="G325" t="s">
        <v>39</v>
      </c>
      <c r="H325" t="s">
        <v>1367</v>
      </c>
      <c r="I325">
        <v>1.52</v>
      </c>
      <c r="J325" s="164">
        <v>46219.482270023145</v>
      </c>
      <c r="K325" s="164">
        <v>46234.443921331018</v>
      </c>
    </row>
    <row r="326" spans="1:11" x14ac:dyDescent="0.2">
      <c r="A326" t="s">
        <v>1371</v>
      </c>
      <c r="B326">
        <v>128</v>
      </c>
      <c r="C326" t="s">
        <v>484</v>
      </c>
      <c r="D326" t="s">
        <v>1370</v>
      </c>
      <c r="E326">
        <v>2026</v>
      </c>
      <c r="F326" s="163">
        <v>46113</v>
      </c>
      <c r="G326" t="s">
        <v>38</v>
      </c>
      <c r="H326" t="s">
        <v>435</v>
      </c>
      <c r="I326">
        <v>1.52</v>
      </c>
      <c r="J326" s="164">
        <v>46219.482270023145</v>
      </c>
      <c r="K326" s="164">
        <v>46234.443921331018</v>
      </c>
    </row>
    <row r="327" spans="1:11" x14ac:dyDescent="0.2">
      <c r="A327" t="s">
        <v>1371</v>
      </c>
      <c r="B327">
        <v>128</v>
      </c>
      <c r="C327" t="s">
        <v>484</v>
      </c>
      <c r="D327" t="s">
        <v>1370</v>
      </c>
      <c r="E327">
        <v>2026</v>
      </c>
      <c r="F327" s="163">
        <v>46113</v>
      </c>
      <c r="G327" t="s">
        <v>39</v>
      </c>
      <c r="H327" t="s">
        <v>435</v>
      </c>
      <c r="I327">
        <v>1.52</v>
      </c>
      <c r="J327" s="164">
        <v>46219.482270023145</v>
      </c>
      <c r="K327" s="164">
        <v>46234.443921331018</v>
      </c>
    </row>
    <row r="328" spans="1:11" x14ac:dyDescent="0.2">
      <c r="A328" t="s">
        <v>1371</v>
      </c>
      <c r="B328">
        <v>128</v>
      </c>
      <c r="C328" t="s">
        <v>484</v>
      </c>
      <c r="D328" t="s">
        <v>1370</v>
      </c>
      <c r="E328">
        <v>2026</v>
      </c>
      <c r="F328" s="163">
        <v>46113</v>
      </c>
      <c r="G328" t="s">
        <v>38</v>
      </c>
      <c r="H328" t="s">
        <v>1367</v>
      </c>
      <c r="I328">
        <v>1.52</v>
      </c>
      <c r="J328" s="164">
        <v>46219.482270023145</v>
      </c>
      <c r="K328" s="164">
        <v>46234.443921331018</v>
      </c>
    </row>
    <row r="329" spans="1:11" x14ac:dyDescent="0.2">
      <c r="A329" t="s">
        <v>1371</v>
      </c>
      <c r="B329">
        <v>128</v>
      </c>
      <c r="C329" t="s">
        <v>484</v>
      </c>
      <c r="D329" t="s">
        <v>1370</v>
      </c>
      <c r="E329">
        <v>2026</v>
      </c>
      <c r="F329" s="163">
        <v>46113</v>
      </c>
      <c r="G329" t="s">
        <v>39</v>
      </c>
      <c r="H329" t="s">
        <v>1367</v>
      </c>
      <c r="I329">
        <v>1.52</v>
      </c>
      <c r="J329" s="164">
        <v>46219.482270023145</v>
      </c>
      <c r="K329" s="164">
        <v>46234.443921331018</v>
      </c>
    </row>
    <row r="330" spans="1:11" x14ac:dyDescent="0.2">
      <c r="A330" t="s">
        <v>1371</v>
      </c>
      <c r="B330">
        <v>128</v>
      </c>
      <c r="C330" t="s">
        <v>484</v>
      </c>
      <c r="D330" t="s">
        <v>1370</v>
      </c>
      <c r="E330">
        <v>2026</v>
      </c>
      <c r="F330" s="163">
        <v>46143</v>
      </c>
      <c r="G330" t="s">
        <v>38</v>
      </c>
      <c r="H330" t="s">
        <v>435</v>
      </c>
      <c r="I330">
        <v>1.52</v>
      </c>
      <c r="J330" s="164">
        <v>46219.482270023145</v>
      </c>
      <c r="K330" s="164">
        <v>46234.443921331018</v>
      </c>
    </row>
    <row r="331" spans="1:11" x14ac:dyDescent="0.2">
      <c r="A331" t="s">
        <v>1371</v>
      </c>
      <c r="B331">
        <v>128</v>
      </c>
      <c r="C331" t="s">
        <v>484</v>
      </c>
      <c r="D331" t="s">
        <v>1370</v>
      </c>
      <c r="E331">
        <v>2026</v>
      </c>
      <c r="F331" s="163">
        <v>46143</v>
      </c>
      <c r="G331" t="s">
        <v>39</v>
      </c>
      <c r="H331" t="s">
        <v>435</v>
      </c>
      <c r="I331">
        <v>1.52</v>
      </c>
      <c r="J331" s="164">
        <v>46219.482270023145</v>
      </c>
      <c r="K331" s="164">
        <v>46234.443921331018</v>
      </c>
    </row>
    <row r="332" spans="1:11" x14ac:dyDescent="0.2">
      <c r="A332" t="s">
        <v>1371</v>
      </c>
      <c r="B332">
        <v>128</v>
      </c>
      <c r="C332" t="s">
        <v>484</v>
      </c>
      <c r="D332" t="s">
        <v>1370</v>
      </c>
      <c r="E332">
        <v>2026</v>
      </c>
      <c r="F332" s="163">
        <v>46143</v>
      </c>
      <c r="G332" t="s">
        <v>38</v>
      </c>
      <c r="H332" t="s">
        <v>1367</v>
      </c>
      <c r="I332">
        <v>1.52</v>
      </c>
      <c r="J332" s="164">
        <v>46219.482270023145</v>
      </c>
      <c r="K332" s="164">
        <v>46234.443921331018</v>
      </c>
    </row>
    <row r="333" spans="1:11" x14ac:dyDescent="0.2">
      <c r="A333" t="s">
        <v>1371</v>
      </c>
      <c r="B333">
        <v>128</v>
      </c>
      <c r="C333" t="s">
        <v>484</v>
      </c>
      <c r="D333" t="s">
        <v>1370</v>
      </c>
      <c r="E333">
        <v>2026</v>
      </c>
      <c r="F333" s="163">
        <v>46143</v>
      </c>
      <c r="G333" t="s">
        <v>39</v>
      </c>
      <c r="H333" t="s">
        <v>1367</v>
      </c>
      <c r="I333">
        <v>1.52</v>
      </c>
      <c r="J333" s="164">
        <v>46219.482270023145</v>
      </c>
      <c r="K333" s="164">
        <v>46234.443921331018</v>
      </c>
    </row>
    <row r="334" spans="1:11" x14ac:dyDescent="0.2">
      <c r="A334" t="s">
        <v>1371</v>
      </c>
      <c r="B334">
        <v>128</v>
      </c>
      <c r="C334" t="s">
        <v>484</v>
      </c>
      <c r="D334" t="s">
        <v>1370</v>
      </c>
      <c r="E334">
        <v>2026</v>
      </c>
      <c r="F334" s="163">
        <v>46174</v>
      </c>
      <c r="G334" t="s">
        <v>38</v>
      </c>
      <c r="H334" t="s">
        <v>435</v>
      </c>
      <c r="I334">
        <v>1.52</v>
      </c>
      <c r="J334" s="164">
        <v>46219.482270023145</v>
      </c>
      <c r="K334" s="164">
        <v>46234.443921331018</v>
      </c>
    </row>
    <row r="335" spans="1:11" x14ac:dyDescent="0.2">
      <c r="A335" t="s">
        <v>1371</v>
      </c>
      <c r="B335">
        <v>128</v>
      </c>
      <c r="C335" t="s">
        <v>484</v>
      </c>
      <c r="D335" t="s">
        <v>1370</v>
      </c>
      <c r="E335">
        <v>2026</v>
      </c>
      <c r="F335" s="163">
        <v>46174</v>
      </c>
      <c r="G335" t="s">
        <v>39</v>
      </c>
      <c r="H335" t="s">
        <v>435</v>
      </c>
      <c r="I335">
        <v>1.52</v>
      </c>
      <c r="J335" s="164">
        <v>46219.482270023145</v>
      </c>
      <c r="K335" s="164">
        <v>46234.443921331018</v>
      </c>
    </row>
    <row r="336" spans="1:11" x14ac:dyDescent="0.2">
      <c r="A336" t="s">
        <v>1371</v>
      </c>
      <c r="B336">
        <v>128</v>
      </c>
      <c r="C336" t="s">
        <v>484</v>
      </c>
      <c r="D336" t="s">
        <v>1370</v>
      </c>
      <c r="E336">
        <v>2026</v>
      </c>
      <c r="F336" s="163">
        <v>46174</v>
      </c>
      <c r="G336" t="s">
        <v>38</v>
      </c>
      <c r="H336" t="s">
        <v>1367</v>
      </c>
      <c r="I336">
        <v>1.52</v>
      </c>
      <c r="J336" s="164">
        <v>46219.482270023145</v>
      </c>
      <c r="K336" s="164">
        <v>46234.443921331018</v>
      </c>
    </row>
    <row r="337" spans="1:11" x14ac:dyDescent="0.2">
      <c r="A337" t="s">
        <v>1371</v>
      </c>
      <c r="B337">
        <v>128</v>
      </c>
      <c r="C337" t="s">
        <v>484</v>
      </c>
      <c r="D337" t="s">
        <v>1370</v>
      </c>
      <c r="E337">
        <v>2026</v>
      </c>
      <c r="F337" s="163">
        <v>46174</v>
      </c>
      <c r="G337" t="s">
        <v>39</v>
      </c>
      <c r="H337" t="s">
        <v>1367</v>
      </c>
      <c r="I337">
        <v>1.52</v>
      </c>
      <c r="J337" s="164">
        <v>46219.482270023145</v>
      </c>
      <c r="K337" s="164">
        <v>46234.443921331018</v>
      </c>
    </row>
    <row r="338" spans="1:11" x14ac:dyDescent="0.2">
      <c r="A338" t="s">
        <v>1372</v>
      </c>
      <c r="B338">
        <v>133</v>
      </c>
      <c r="C338" t="s">
        <v>487</v>
      </c>
      <c r="D338" t="s">
        <v>1373</v>
      </c>
      <c r="E338">
        <v>2026</v>
      </c>
      <c r="F338" s="163">
        <v>45839</v>
      </c>
      <c r="G338" t="s">
        <v>38</v>
      </c>
      <c r="H338" t="s">
        <v>435</v>
      </c>
      <c r="I338">
        <v>70</v>
      </c>
      <c r="J338" s="164">
        <v>46219.482270023145</v>
      </c>
      <c r="K338" s="164">
        <v>46234.443921331018</v>
      </c>
    </row>
    <row r="339" spans="1:11" x14ac:dyDescent="0.2">
      <c r="A339" t="s">
        <v>1372</v>
      </c>
      <c r="B339">
        <v>133</v>
      </c>
      <c r="C339" t="s">
        <v>487</v>
      </c>
      <c r="D339" t="s">
        <v>1373</v>
      </c>
      <c r="E339">
        <v>2026</v>
      </c>
      <c r="F339" s="163">
        <v>45839</v>
      </c>
      <c r="G339" t="s">
        <v>39</v>
      </c>
      <c r="H339" t="s">
        <v>435</v>
      </c>
      <c r="I339">
        <v>70</v>
      </c>
      <c r="J339" s="164">
        <v>46219.482270023145</v>
      </c>
      <c r="K339" s="164">
        <v>46234.443921331018</v>
      </c>
    </row>
    <row r="340" spans="1:11" x14ac:dyDescent="0.2">
      <c r="A340" t="s">
        <v>1372</v>
      </c>
      <c r="B340">
        <v>133</v>
      </c>
      <c r="C340" t="s">
        <v>487</v>
      </c>
      <c r="D340" t="s">
        <v>1373</v>
      </c>
      <c r="E340">
        <v>2026</v>
      </c>
      <c r="F340" s="163">
        <v>45839</v>
      </c>
      <c r="G340" t="s">
        <v>38</v>
      </c>
      <c r="H340" t="s">
        <v>1367</v>
      </c>
      <c r="I340">
        <v>70</v>
      </c>
      <c r="J340" s="164">
        <v>46219.482270023145</v>
      </c>
      <c r="K340" s="164">
        <v>46234.443921331018</v>
      </c>
    </row>
    <row r="341" spans="1:11" x14ac:dyDescent="0.2">
      <c r="A341" t="s">
        <v>1372</v>
      </c>
      <c r="B341">
        <v>133</v>
      </c>
      <c r="C341" t="s">
        <v>487</v>
      </c>
      <c r="D341" t="s">
        <v>1373</v>
      </c>
      <c r="E341">
        <v>2026</v>
      </c>
      <c r="F341" s="163">
        <v>45839</v>
      </c>
      <c r="G341" t="s">
        <v>39</v>
      </c>
      <c r="H341" t="s">
        <v>1367</v>
      </c>
      <c r="I341">
        <v>70</v>
      </c>
      <c r="J341" s="164">
        <v>46219.482270023145</v>
      </c>
      <c r="K341" s="164">
        <v>46234.443921331018</v>
      </c>
    </row>
    <row r="342" spans="1:11" x14ac:dyDescent="0.2">
      <c r="A342" t="s">
        <v>1372</v>
      </c>
      <c r="B342">
        <v>133</v>
      </c>
      <c r="C342" t="s">
        <v>487</v>
      </c>
      <c r="D342" t="s">
        <v>1373</v>
      </c>
      <c r="E342">
        <v>2026</v>
      </c>
      <c r="F342" s="163">
        <v>45870</v>
      </c>
      <c r="G342" t="s">
        <v>38</v>
      </c>
      <c r="H342" t="s">
        <v>435</v>
      </c>
      <c r="I342">
        <v>70</v>
      </c>
      <c r="J342" s="164">
        <v>46219.482270023145</v>
      </c>
      <c r="K342" s="164">
        <v>46234.443921331018</v>
      </c>
    </row>
    <row r="343" spans="1:11" x14ac:dyDescent="0.2">
      <c r="A343" t="s">
        <v>1372</v>
      </c>
      <c r="B343">
        <v>133</v>
      </c>
      <c r="C343" t="s">
        <v>487</v>
      </c>
      <c r="D343" t="s">
        <v>1373</v>
      </c>
      <c r="E343">
        <v>2026</v>
      </c>
      <c r="F343" s="163">
        <v>45870</v>
      </c>
      <c r="G343" t="s">
        <v>39</v>
      </c>
      <c r="H343" t="s">
        <v>435</v>
      </c>
      <c r="I343">
        <v>70</v>
      </c>
      <c r="J343" s="164">
        <v>46219.482270023145</v>
      </c>
      <c r="K343" s="164">
        <v>46234.443921331018</v>
      </c>
    </row>
    <row r="344" spans="1:11" x14ac:dyDescent="0.2">
      <c r="A344" t="s">
        <v>1372</v>
      </c>
      <c r="B344">
        <v>133</v>
      </c>
      <c r="C344" t="s">
        <v>487</v>
      </c>
      <c r="D344" t="s">
        <v>1373</v>
      </c>
      <c r="E344">
        <v>2026</v>
      </c>
      <c r="F344" s="163">
        <v>45870</v>
      </c>
      <c r="G344" t="s">
        <v>38</v>
      </c>
      <c r="H344" t="s">
        <v>1367</v>
      </c>
      <c r="I344">
        <v>70</v>
      </c>
      <c r="J344" s="164">
        <v>46219.482270023145</v>
      </c>
      <c r="K344" s="164">
        <v>46234.443921331018</v>
      </c>
    </row>
    <row r="345" spans="1:11" x14ac:dyDescent="0.2">
      <c r="A345" t="s">
        <v>1372</v>
      </c>
      <c r="B345">
        <v>133</v>
      </c>
      <c r="C345" t="s">
        <v>487</v>
      </c>
      <c r="D345" t="s">
        <v>1373</v>
      </c>
      <c r="E345">
        <v>2026</v>
      </c>
      <c r="F345" s="163">
        <v>45870</v>
      </c>
      <c r="G345" t="s">
        <v>39</v>
      </c>
      <c r="H345" t="s">
        <v>1367</v>
      </c>
      <c r="I345">
        <v>70</v>
      </c>
      <c r="J345" s="164">
        <v>46219.482270023145</v>
      </c>
      <c r="K345" s="164">
        <v>46234.443921331018</v>
      </c>
    </row>
    <row r="346" spans="1:11" x14ac:dyDescent="0.2">
      <c r="A346" t="s">
        <v>1372</v>
      </c>
      <c r="B346">
        <v>133</v>
      </c>
      <c r="C346" t="s">
        <v>487</v>
      </c>
      <c r="D346" t="s">
        <v>1373</v>
      </c>
      <c r="E346">
        <v>2026</v>
      </c>
      <c r="F346" s="163">
        <v>45901</v>
      </c>
      <c r="G346" t="s">
        <v>38</v>
      </c>
      <c r="H346" t="s">
        <v>435</v>
      </c>
      <c r="I346">
        <v>70</v>
      </c>
      <c r="J346" s="164">
        <v>46219.482270023145</v>
      </c>
      <c r="K346" s="164">
        <v>46234.443921331018</v>
      </c>
    </row>
    <row r="347" spans="1:11" x14ac:dyDescent="0.2">
      <c r="A347" t="s">
        <v>1372</v>
      </c>
      <c r="B347">
        <v>133</v>
      </c>
      <c r="C347" t="s">
        <v>487</v>
      </c>
      <c r="D347" t="s">
        <v>1373</v>
      </c>
      <c r="E347">
        <v>2026</v>
      </c>
      <c r="F347" s="163">
        <v>45901</v>
      </c>
      <c r="G347" t="s">
        <v>39</v>
      </c>
      <c r="H347" t="s">
        <v>435</v>
      </c>
      <c r="I347">
        <v>70</v>
      </c>
      <c r="J347" s="164">
        <v>46219.482270023145</v>
      </c>
      <c r="K347" s="164">
        <v>46234.443921331018</v>
      </c>
    </row>
    <row r="348" spans="1:11" x14ac:dyDescent="0.2">
      <c r="A348" t="s">
        <v>1372</v>
      </c>
      <c r="B348">
        <v>133</v>
      </c>
      <c r="C348" t="s">
        <v>487</v>
      </c>
      <c r="D348" t="s">
        <v>1373</v>
      </c>
      <c r="E348">
        <v>2026</v>
      </c>
      <c r="F348" s="163">
        <v>45901</v>
      </c>
      <c r="G348" t="s">
        <v>38</v>
      </c>
      <c r="H348" t="s">
        <v>1367</v>
      </c>
      <c r="I348">
        <v>70</v>
      </c>
      <c r="J348" s="164">
        <v>46219.482270023145</v>
      </c>
      <c r="K348" s="164">
        <v>46234.443921331018</v>
      </c>
    </row>
    <row r="349" spans="1:11" x14ac:dyDescent="0.2">
      <c r="A349" t="s">
        <v>1372</v>
      </c>
      <c r="B349">
        <v>133</v>
      </c>
      <c r="C349" t="s">
        <v>487</v>
      </c>
      <c r="D349" t="s">
        <v>1373</v>
      </c>
      <c r="E349">
        <v>2026</v>
      </c>
      <c r="F349" s="163">
        <v>45901</v>
      </c>
      <c r="G349" t="s">
        <v>39</v>
      </c>
      <c r="H349" t="s">
        <v>1367</v>
      </c>
      <c r="I349">
        <v>70</v>
      </c>
      <c r="J349" s="164">
        <v>46219.482270023145</v>
      </c>
      <c r="K349" s="164">
        <v>46234.443921331018</v>
      </c>
    </row>
    <row r="350" spans="1:11" x14ac:dyDescent="0.2">
      <c r="A350" t="s">
        <v>1372</v>
      </c>
      <c r="B350">
        <v>133</v>
      </c>
      <c r="C350" t="s">
        <v>487</v>
      </c>
      <c r="D350" t="s">
        <v>1373</v>
      </c>
      <c r="E350">
        <v>2026</v>
      </c>
      <c r="F350" s="163">
        <v>45931</v>
      </c>
      <c r="G350" t="s">
        <v>38</v>
      </c>
      <c r="H350" t="s">
        <v>435</v>
      </c>
      <c r="I350">
        <v>70</v>
      </c>
      <c r="J350" s="164">
        <v>46219.482270023145</v>
      </c>
      <c r="K350" s="164">
        <v>46234.443921331018</v>
      </c>
    </row>
    <row r="351" spans="1:11" x14ac:dyDescent="0.2">
      <c r="A351" t="s">
        <v>1372</v>
      </c>
      <c r="B351">
        <v>133</v>
      </c>
      <c r="C351" t="s">
        <v>487</v>
      </c>
      <c r="D351" t="s">
        <v>1373</v>
      </c>
      <c r="E351">
        <v>2026</v>
      </c>
      <c r="F351" s="163">
        <v>45931</v>
      </c>
      <c r="G351" t="s">
        <v>39</v>
      </c>
      <c r="H351" t="s">
        <v>435</v>
      </c>
      <c r="I351">
        <v>70</v>
      </c>
      <c r="J351" s="164">
        <v>46219.482270023145</v>
      </c>
      <c r="K351" s="164">
        <v>46234.443921331018</v>
      </c>
    </row>
    <row r="352" spans="1:11" x14ac:dyDescent="0.2">
      <c r="A352" t="s">
        <v>1372</v>
      </c>
      <c r="B352">
        <v>133</v>
      </c>
      <c r="C352" t="s">
        <v>487</v>
      </c>
      <c r="D352" t="s">
        <v>1373</v>
      </c>
      <c r="E352">
        <v>2026</v>
      </c>
      <c r="F352" s="163">
        <v>45931</v>
      </c>
      <c r="G352" t="s">
        <v>38</v>
      </c>
      <c r="H352" t="s">
        <v>1367</v>
      </c>
      <c r="I352">
        <v>70</v>
      </c>
      <c r="J352" s="164">
        <v>46219.482270023145</v>
      </c>
      <c r="K352" s="164">
        <v>46234.443921331018</v>
      </c>
    </row>
    <row r="353" spans="1:11" x14ac:dyDescent="0.2">
      <c r="A353" t="s">
        <v>1372</v>
      </c>
      <c r="B353">
        <v>133</v>
      </c>
      <c r="C353" t="s">
        <v>487</v>
      </c>
      <c r="D353" t="s">
        <v>1373</v>
      </c>
      <c r="E353">
        <v>2026</v>
      </c>
      <c r="F353" s="163">
        <v>45931</v>
      </c>
      <c r="G353" t="s">
        <v>39</v>
      </c>
      <c r="H353" t="s">
        <v>1367</v>
      </c>
      <c r="I353">
        <v>70</v>
      </c>
      <c r="J353" s="164">
        <v>46219.482270023145</v>
      </c>
      <c r="K353" s="164">
        <v>46234.443921331018</v>
      </c>
    </row>
    <row r="354" spans="1:11" x14ac:dyDescent="0.2">
      <c r="A354" t="s">
        <v>1372</v>
      </c>
      <c r="B354">
        <v>133</v>
      </c>
      <c r="C354" t="s">
        <v>487</v>
      </c>
      <c r="D354" t="s">
        <v>1373</v>
      </c>
      <c r="E354">
        <v>2026</v>
      </c>
      <c r="F354" s="163">
        <v>45962</v>
      </c>
      <c r="G354" t="s">
        <v>38</v>
      </c>
      <c r="H354" t="s">
        <v>435</v>
      </c>
      <c r="I354">
        <v>70</v>
      </c>
      <c r="J354" s="164">
        <v>46219.482270023145</v>
      </c>
      <c r="K354" s="164">
        <v>46234.443921331018</v>
      </c>
    </row>
    <row r="355" spans="1:11" x14ac:dyDescent="0.2">
      <c r="A355" t="s">
        <v>1372</v>
      </c>
      <c r="B355">
        <v>133</v>
      </c>
      <c r="C355" t="s">
        <v>487</v>
      </c>
      <c r="D355" t="s">
        <v>1373</v>
      </c>
      <c r="E355">
        <v>2026</v>
      </c>
      <c r="F355" s="163">
        <v>45962</v>
      </c>
      <c r="G355" t="s">
        <v>39</v>
      </c>
      <c r="H355" t="s">
        <v>435</v>
      </c>
      <c r="I355">
        <v>70</v>
      </c>
      <c r="J355" s="164">
        <v>46219.482270023145</v>
      </c>
      <c r="K355" s="164">
        <v>46234.443921331018</v>
      </c>
    </row>
    <row r="356" spans="1:11" x14ac:dyDescent="0.2">
      <c r="A356" t="s">
        <v>1372</v>
      </c>
      <c r="B356">
        <v>133</v>
      </c>
      <c r="C356" t="s">
        <v>487</v>
      </c>
      <c r="D356" t="s">
        <v>1373</v>
      </c>
      <c r="E356">
        <v>2026</v>
      </c>
      <c r="F356" s="163">
        <v>45962</v>
      </c>
      <c r="G356" t="s">
        <v>38</v>
      </c>
      <c r="H356" t="s">
        <v>1367</v>
      </c>
      <c r="I356">
        <v>70</v>
      </c>
      <c r="J356" s="164">
        <v>46219.482270023145</v>
      </c>
      <c r="K356" s="164">
        <v>46234.443921331018</v>
      </c>
    </row>
    <row r="357" spans="1:11" x14ac:dyDescent="0.2">
      <c r="A357" t="s">
        <v>1372</v>
      </c>
      <c r="B357">
        <v>133</v>
      </c>
      <c r="C357" t="s">
        <v>487</v>
      </c>
      <c r="D357" t="s">
        <v>1373</v>
      </c>
      <c r="E357">
        <v>2026</v>
      </c>
      <c r="F357" s="163">
        <v>45962</v>
      </c>
      <c r="G357" t="s">
        <v>39</v>
      </c>
      <c r="H357" t="s">
        <v>1367</v>
      </c>
      <c r="I357">
        <v>70</v>
      </c>
      <c r="J357" s="164">
        <v>46219.482270023145</v>
      </c>
      <c r="K357" s="164">
        <v>46234.443921331018</v>
      </c>
    </row>
    <row r="358" spans="1:11" x14ac:dyDescent="0.2">
      <c r="A358" t="s">
        <v>1372</v>
      </c>
      <c r="B358">
        <v>133</v>
      </c>
      <c r="C358" t="s">
        <v>487</v>
      </c>
      <c r="D358" t="s">
        <v>1373</v>
      </c>
      <c r="E358">
        <v>2026</v>
      </c>
      <c r="F358" s="163">
        <v>45992</v>
      </c>
      <c r="G358" t="s">
        <v>38</v>
      </c>
      <c r="H358" t="s">
        <v>435</v>
      </c>
      <c r="I358">
        <v>70</v>
      </c>
      <c r="J358" s="164">
        <v>46219.482270023145</v>
      </c>
      <c r="K358" s="164">
        <v>46234.443921331018</v>
      </c>
    </row>
    <row r="359" spans="1:11" x14ac:dyDescent="0.2">
      <c r="A359" t="s">
        <v>1372</v>
      </c>
      <c r="B359">
        <v>133</v>
      </c>
      <c r="C359" t="s">
        <v>487</v>
      </c>
      <c r="D359" t="s">
        <v>1373</v>
      </c>
      <c r="E359">
        <v>2026</v>
      </c>
      <c r="F359" s="163">
        <v>45992</v>
      </c>
      <c r="G359" t="s">
        <v>39</v>
      </c>
      <c r="H359" t="s">
        <v>435</v>
      </c>
      <c r="I359">
        <v>70</v>
      </c>
      <c r="J359" s="164">
        <v>46219.482270023145</v>
      </c>
      <c r="K359" s="164">
        <v>46234.443921331018</v>
      </c>
    </row>
    <row r="360" spans="1:11" x14ac:dyDescent="0.2">
      <c r="A360" t="s">
        <v>1372</v>
      </c>
      <c r="B360">
        <v>133</v>
      </c>
      <c r="C360" t="s">
        <v>487</v>
      </c>
      <c r="D360" t="s">
        <v>1373</v>
      </c>
      <c r="E360">
        <v>2026</v>
      </c>
      <c r="F360" s="163">
        <v>45992</v>
      </c>
      <c r="G360" t="s">
        <v>38</v>
      </c>
      <c r="H360" t="s">
        <v>1367</v>
      </c>
      <c r="I360">
        <v>70</v>
      </c>
      <c r="J360" s="164">
        <v>46219.482270023145</v>
      </c>
      <c r="K360" s="164">
        <v>46234.443921331018</v>
      </c>
    </row>
    <row r="361" spans="1:11" x14ac:dyDescent="0.2">
      <c r="A361" t="s">
        <v>1372</v>
      </c>
      <c r="B361">
        <v>133</v>
      </c>
      <c r="C361" t="s">
        <v>487</v>
      </c>
      <c r="D361" t="s">
        <v>1373</v>
      </c>
      <c r="E361">
        <v>2026</v>
      </c>
      <c r="F361" s="163">
        <v>45992</v>
      </c>
      <c r="G361" t="s">
        <v>39</v>
      </c>
      <c r="H361" t="s">
        <v>1367</v>
      </c>
      <c r="I361">
        <v>70</v>
      </c>
      <c r="J361" s="164">
        <v>46219.482270023145</v>
      </c>
      <c r="K361" s="164">
        <v>46234.443921331018</v>
      </c>
    </row>
    <row r="362" spans="1:11" x14ac:dyDescent="0.2">
      <c r="A362" t="s">
        <v>1372</v>
      </c>
      <c r="B362">
        <v>133</v>
      </c>
      <c r="C362" t="s">
        <v>487</v>
      </c>
      <c r="D362" t="s">
        <v>1373</v>
      </c>
      <c r="E362">
        <v>2026</v>
      </c>
      <c r="F362" s="163">
        <v>46023</v>
      </c>
      <c r="G362" t="s">
        <v>38</v>
      </c>
      <c r="H362" t="s">
        <v>435</v>
      </c>
      <c r="I362">
        <v>70</v>
      </c>
      <c r="J362" s="164">
        <v>46219.482270023145</v>
      </c>
      <c r="K362" s="164">
        <v>46234.443921331018</v>
      </c>
    </row>
    <row r="363" spans="1:11" x14ac:dyDescent="0.2">
      <c r="A363" t="s">
        <v>1372</v>
      </c>
      <c r="B363">
        <v>133</v>
      </c>
      <c r="C363" t="s">
        <v>487</v>
      </c>
      <c r="D363" t="s">
        <v>1373</v>
      </c>
      <c r="E363">
        <v>2026</v>
      </c>
      <c r="F363" s="163">
        <v>46023</v>
      </c>
      <c r="G363" t="s">
        <v>39</v>
      </c>
      <c r="H363" t="s">
        <v>435</v>
      </c>
      <c r="I363">
        <v>70</v>
      </c>
      <c r="J363" s="164">
        <v>46219.482270023145</v>
      </c>
      <c r="K363" s="164">
        <v>46234.443921331018</v>
      </c>
    </row>
    <row r="364" spans="1:11" x14ac:dyDescent="0.2">
      <c r="A364" t="s">
        <v>1372</v>
      </c>
      <c r="B364">
        <v>133</v>
      </c>
      <c r="C364" t="s">
        <v>487</v>
      </c>
      <c r="D364" t="s">
        <v>1373</v>
      </c>
      <c r="E364">
        <v>2026</v>
      </c>
      <c r="F364" s="163">
        <v>46023</v>
      </c>
      <c r="G364" t="s">
        <v>38</v>
      </c>
      <c r="H364" t="s">
        <v>1367</v>
      </c>
      <c r="I364">
        <v>70</v>
      </c>
      <c r="J364" s="164">
        <v>46219.482270023145</v>
      </c>
      <c r="K364" s="164">
        <v>46234.443921331018</v>
      </c>
    </row>
    <row r="365" spans="1:11" x14ac:dyDescent="0.2">
      <c r="A365" t="s">
        <v>1372</v>
      </c>
      <c r="B365">
        <v>133</v>
      </c>
      <c r="C365" t="s">
        <v>487</v>
      </c>
      <c r="D365" t="s">
        <v>1373</v>
      </c>
      <c r="E365">
        <v>2026</v>
      </c>
      <c r="F365" s="163">
        <v>46023</v>
      </c>
      <c r="G365" t="s">
        <v>39</v>
      </c>
      <c r="H365" t="s">
        <v>1367</v>
      </c>
      <c r="I365">
        <v>70</v>
      </c>
      <c r="J365" s="164">
        <v>46219.482270023145</v>
      </c>
      <c r="K365" s="164">
        <v>46234.443921331018</v>
      </c>
    </row>
    <row r="366" spans="1:11" x14ac:dyDescent="0.2">
      <c r="A366" t="s">
        <v>1372</v>
      </c>
      <c r="B366">
        <v>133</v>
      </c>
      <c r="C366" t="s">
        <v>487</v>
      </c>
      <c r="D366" t="s">
        <v>1373</v>
      </c>
      <c r="E366">
        <v>2026</v>
      </c>
      <c r="F366" s="163">
        <v>46054</v>
      </c>
      <c r="G366" t="s">
        <v>38</v>
      </c>
      <c r="H366" t="s">
        <v>435</v>
      </c>
      <c r="I366">
        <v>70</v>
      </c>
      <c r="J366" s="164">
        <v>46219.482270023145</v>
      </c>
      <c r="K366" s="164">
        <v>46234.443921331018</v>
      </c>
    </row>
    <row r="367" spans="1:11" x14ac:dyDescent="0.2">
      <c r="A367" t="s">
        <v>1372</v>
      </c>
      <c r="B367">
        <v>133</v>
      </c>
      <c r="C367" t="s">
        <v>487</v>
      </c>
      <c r="D367" t="s">
        <v>1373</v>
      </c>
      <c r="E367">
        <v>2026</v>
      </c>
      <c r="F367" s="163">
        <v>46054</v>
      </c>
      <c r="G367" t="s">
        <v>39</v>
      </c>
      <c r="H367" t="s">
        <v>435</v>
      </c>
      <c r="I367">
        <v>70</v>
      </c>
      <c r="J367" s="164">
        <v>46219.482270023145</v>
      </c>
      <c r="K367" s="164">
        <v>46234.443921331018</v>
      </c>
    </row>
    <row r="368" spans="1:11" x14ac:dyDescent="0.2">
      <c r="A368" t="s">
        <v>1372</v>
      </c>
      <c r="B368">
        <v>133</v>
      </c>
      <c r="C368" t="s">
        <v>487</v>
      </c>
      <c r="D368" t="s">
        <v>1373</v>
      </c>
      <c r="E368">
        <v>2026</v>
      </c>
      <c r="F368" s="163">
        <v>46054</v>
      </c>
      <c r="G368" t="s">
        <v>38</v>
      </c>
      <c r="H368" t="s">
        <v>1367</v>
      </c>
      <c r="I368">
        <v>70</v>
      </c>
      <c r="J368" s="164">
        <v>46219.482270023145</v>
      </c>
      <c r="K368" s="164">
        <v>46234.443921331018</v>
      </c>
    </row>
    <row r="369" spans="1:11" x14ac:dyDescent="0.2">
      <c r="A369" t="s">
        <v>1372</v>
      </c>
      <c r="B369">
        <v>133</v>
      </c>
      <c r="C369" t="s">
        <v>487</v>
      </c>
      <c r="D369" t="s">
        <v>1373</v>
      </c>
      <c r="E369">
        <v>2026</v>
      </c>
      <c r="F369" s="163">
        <v>46054</v>
      </c>
      <c r="G369" t="s">
        <v>39</v>
      </c>
      <c r="H369" t="s">
        <v>1367</v>
      </c>
      <c r="I369">
        <v>70</v>
      </c>
      <c r="J369" s="164">
        <v>46219.482270023145</v>
      </c>
      <c r="K369" s="164">
        <v>46234.443921331018</v>
      </c>
    </row>
    <row r="370" spans="1:11" x14ac:dyDescent="0.2">
      <c r="A370" t="s">
        <v>1372</v>
      </c>
      <c r="B370">
        <v>133</v>
      </c>
      <c r="C370" t="s">
        <v>487</v>
      </c>
      <c r="D370" t="s">
        <v>1373</v>
      </c>
      <c r="E370">
        <v>2026</v>
      </c>
      <c r="F370" s="163">
        <v>46082</v>
      </c>
      <c r="G370" t="s">
        <v>38</v>
      </c>
      <c r="H370" t="s">
        <v>435</v>
      </c>
      <c r="I370">
        <v>70</v>
      </c>
      <c r="J370" s="164">
        <v>46219.482270023145</v>
      </c>
      <c r="K370" s="164">
        <v>46234.443921331018</v>
      </c>
    </row>
    <row r="371" spans="1:11" x14ac:dyDescent="0.2">
      <c r="A371" t="s">
        <v>1372</v>
      </c>
      <c r="B371">
        <v>133</v>
      </c>
      <c r="C371" t="s">
        <v>487</v>
      </c>
      <c r="D371" t="s">
        <v>1373</v>
      </c>
      <c r="E371">
        <v>2026</v>
      </c>
      <c r="F371" s="163">
        <v>46082</v>
      </c>
      <c r="G371" t="s">
        <v>39</v>
      </c>
      <c r="H371" t="s">
        <v>435</v>
      </c>
      <c r="I371">
        <v>70</v>
      </c>
      <c r="J371" s="164">
        <v>46219.482270023145</v>
      </c>
      <c r="K371" s="164">
        <v>46234.443921331018</v>
      </c>
    </row>
    <row r="372" spans="1:11" x14ac:dyDescent="0.2">
      <c r="A372" t="s">
        <v>1372</v>
      </c>
      <c r="B372">
        <v>133</v>
      </c>
      <c r="C372" t="s">
        <v>487</v>
      </c>
      <c r="D372" t="s">
        <v>1373</v>
      </c>
      <c r="E372">
        <v>2026</v>
      </c>
      <c r="F372" s="163">
        <v>46082</v>
      </c>
      <c r="G372" t="s">
        <v>38</v>
      </c>
      <c r="H372" t="s">
        <v>1367</v>
      </c>
      <c r="I372">
        <v>70</v>
      </c>
      <c r="J372" s="164">
        <v>46219.482270023145</v>
      </c>
      <c r="K372" s="164">
        <v>46234.443921331018</v>
      </c>
    </row>
    <row r="373" spans="1:11" x14ac:dyDescent="0.2">
      <c r="A373" t="s">
        <v>1372</v>
      </c>
      <c r="B373">
        <v>133</v>
      </c>
      <c r="C373" t="s">
        <v>487</v>
      </c>
      <c r="D373" t="s">
        <v>1373</v>
      </c>
      <c r="E373">
        <v>2026</v>
      </c>
      <c r="F373" s="163">
        <v>46082</v>
      </c>
      <c r="G373" t="s">
        <v>39</v>
      </c>
      <c r="H373" t="s">
        <v>1367</v>
      </c>
      <c r="I373">
        <v>70</v>
      </c>
      <c r="J373" s="164">
        <v>46219.482270023145</v>
      </c>
      <c r="K373" s="164">
        <v>46234.443921331018</v>
      </c>
    </row>
    <row r="374" spans="1:11" x14ac:dyDescent="0.2">
      <c r="A374" t="s">
        <v>1372</v>
      </c>
      <c r="B374">
        <v>133</v>
      </c>
      <c r="C374" t="s">
        <v>487</v>
      </c>
      <c r="D374" t="s">
        <v>1373</v>
      </c>
      <c r="E374">
        <v>2026</v>
      </c>
      <c r="F374" s="163">
        <v>46113</v>
      </c>
      <c r="G374" t="s">
        <v>38</v>
      </c>
      <c r="H374" t="s">
        <v>435</v>
      </c>
      <c r="I374">
        <v>70</v>
      </c>
      <c r="J374" s="164">
        <v>46219.482270023145</v>
      </c>
      <c r="K374" s="164">
        <v>46234.443921331018</v>
      </c>
    </row>
    <row r="375" spans="1:11" x14ac:dyDescent="0.2">
      <c r="A375" t="s">
        <v>1372</v>
      </c>
      <c r="B375">
        <v>133</v>
      </c>
      <c r="C375" t="s">
        <v>487</v>
      </c>
      <c r="D375" t="s">
        <v>1373</v>
      </c>
      <c r="E375">
        <v>2026</v>
      </c>
      <c r="F375" s="163">
        <v>46113</v>
      </c>
      <c r="G375" t="s">
        <v>39</v>
      </c>
      <c r="H375" t="s">
        <v>435</v>
      </c>
      <c r="I375">
        <v>70</v>
      </c>
      <c r="J375" s="164">
        <v>46219.482270023145</v>
      </c>
      <c r="K375" s="164">
        <v>46234.443921331018</v>
      </c>
    </row>
    <row r="376" spans="1:11" x14ac:dyDescent="0.2">
      <c r="A376" t="s">
        <v>1372</v>
      </c>
      <c r="B376">
        <v>133</v>
      </c>
      <c r="C376" t="s">
        <v>487</v>
      </c>
      <c r="D376" t="s">
        <v>1373</v>
      </c>
      <c r="E376">
        <v>2026</v>
      </c>
      <c r="F376" s="163">
        <v>46113</v>
      </c>
      <c r="G376" t="s">
        <v>38</v>
      </c>
      <c r="H376" t="s">
        <v>1367</v>
      </c>
      <c r="I376">
        <v>70</v>
      </c>
      <c r="J376" s="164">
        <v>46219.482270023145</v>
      </c>
      <c r="K376" s="164">
        <v>46234.443921331018</v>
      </c>
    </row>
    <row r="377" spans="1:11" x14ac:dyDescent="0.2">
      <c r="A377" t="s">
        <v>1372</v>
      </c>
      <c r="B377">
        <v>133</v>
      </c>
      <c r="C377" t="s">
        <v>487</v>
      </c>
      <c r="D377" t="s">
        <v>1373</v>
      </c>
      <c r="E377">
        <v>2026</v>
      </c>
      <c r="F377" s="163">
        <v>46113</v>
      </c>
      <c r="G377" t="s">
        <v>39</v>
      </c>
      <c r="H377" t="s">
        <v>1367</v>
      </c>
      <c r="I377">
        <v>70</v>
      </c>
      <c r="J377" s="164">
        <v>46219.482270023145</v>
      </c>
      <c r="K377" s="164">
        <v>46234.443921331018</v>
      </c>
    </row>
    <row r="378" spans="1:11" x14ac:dyDescent="0.2">
      <c r="A378" t="s">
        <v>1372</v>
      </c>
      <c r="B378">
        <v>133</v>
      </c>
      <c r="C378" t="s">
        <v>487</v>
      </c>
      <c r="D378" t="s">
        <v>1373</v>
      </c>
      <c r="E378">
        <v>2026</v>
      </c>
      <c r="F378" s="163">
        <v>46143</v>
      </c>
      <c r="G378" t="s">
        <v>38</v>
      </c>
      <c r="H378" t="s">
        <v>435</v>
      </c>
      <c r="I378">
        <v>70</v>
      </c>
      <c r="J378" s="164">
        <v>46219.482270023145</v>
      </c>
      <c r="K378" s="164">
        <v>46234.443921331018</v>
      </c>
    </row>
    <row r="379" spans="1:11" x14ac:dyDescent="0.2">
      <c r="A379" t="s">
        <v>1372</v>
      </c>
      <c r="B379">
        <v>133</v>
      </c>
      <c r="C379" t="s">
        <v>487</v>
      </c>
      <c r="D379" t="s">
        <v>1373</v>
      </c>
      <c r="E379">
        <v>2026</v>
      </c>
      <c r="F379" s="163">
        <v>46143</v>
      </c>
      <c r="G379" t="s">
        <v>39</v>
      </c>
      <c r="H379" t="s">
        <v>435</v>
      </c>
      <c r="I379">
        <v>70</v>
      </c>
      <c r="J379" s="164">
        <v>46219.482270023145</v>
      </c>
      <c r="K379" s="164">
        <v>46234.443921331018</v>
      </c>
    </row>
    <row r="380" spans="1:11" x14ac:dyDescent="0.2">
      <c r="A380" t="s">
        <v>1372</v>
      </c>
      <c r="B380">
        <v>133</v>
      </c>
      <c r="C380" t="s">
        <v>487</v>
      </c>
      <c r="D380" t="s">
        <v>1373</v>
      </c>
      <c r="E380">
        <v>2026</v>
      </c>
      <c r="F380" s="163">
        <v>46143</v>
      </c>
      <c r="G380" t="s">
        <v>38</v>
      </c>
      <c r="H380" t="s">
        <v>1367</v>
      </c>
      <c r="I380">
        <v>70</v>
      </c>
      <c r="J380" s="164">
        <v>46219.482270023145</v>
      </c>
      <c r="K380" s="164">
        <v>46234.443921331018</v>
      </c>
    </row>
    <row r="381" spans="1:11" x14ac:dyDescent="0.2">
      <c r="A381" t="s">
        <v>1372</v>
      </c>
      <c r="B381">
        <v>133</v>
      </c>
      <c r="C381" t="s">
        <v>487</v>
      </c>
      <c r="D381" t="s">
        <v>1373</v>
      </c>
      <c r="E381">
        <v>2026</v>
      </c>
      <c r="F381" s="163">
        <v>46143</v>
      </c>
      <c r="G381" t="s">
        <v>39</v>
      </c>
      <c r="H381" t="s">
        <v>1367</v>
      </c>
      <c r="I381">
        <v>70</v>
      </c>
      <c r="J381" s="164">
        <v>46219.482270023145</v>
      </c>
      <c r="K381" s="164">
        <v>46234.443921331018</v>
      </c>
    </row>
    <row r="382" spans="1:11" x14ac:dyDescent="0.2">
      <c r="A382" t="s">
        <v>1372</v>
      </c>
      <c r="B382">
        <v>133</v>
      </c>
      <c r="C382" t="s">
        <v>487</v>
      </c>
      <c r="D382" t="s">
        <v>1373</v>
      </c>
      <c r="E382">
        <v>2026</v>
      </c>
      <c r="F382" s="163">
        <v>46174</v>
      </c>
      <c r="G382" t="s">
        <v>38</v>
      </c>
      <c r="H382" t="s">
        <v>435</v>
      </c>
      <c r="I382">
        <v>70</v>
      </c>
      <c r="J382" s="164">
        <v>46219.482270023145</v>
      </c>
      <c r="K382" s="164">
        <v>46234.443921331018</v>
      </c>
    </row>
    <row r="383" spans="1:11" x14ac:dyDescent="0.2">
      <c r="A383" t="s">
        <v>1372</v>
      </c>
      <c r="B383">
        <v>133</v>
      </c>
      <c r="C383" t="s">
        <v>487</v>
      </c>
      <c r="D383" t="s">
        <v>1373</v>
      </c>
      <c r="E383">
        <v>2026</v>
      </c>
      <c r="F383" s="163">
        <v>46174</v>
      </c>
      <c r="G383" t="s">
        <v>39</v>
      </c>
      <c r="H383" t="s">
        <v>435</v>
      </c>
      <c r="I383">
        <v>70</v>
      </c>
      <c r="J383" s="164">
        <v>46219.482270023145</v>
      </c>
      <c r="K383" s="164">
        <v>46234.443921331018</v>
      </c>
    </row>
    <row r="384" spans="1:11" x14ac:dyDescent="0.2">
      <c r="A384" t="s">
        <v>1372</v>
      </c>
      <c r="B384">
        <v>133</v>
      </c>
      <c r="C384" t="s">
        <v>487</v>
      </c>
      <c r="D384" t="s">
        <v>1373</v>
      </c>
      <c r="E384">
        <v>2026</v>
      </c>
      <c r="F384" s="163">
        <v>46174</v>
      </c>
      <c r="G384" t="s">
        <v>38</v>
      </c>
      <c r="H384" t="s">
        <v>1367</v>
      </c>
      <c r="I384">
        <v>70</v>
      </c>
      <c r="J384" s="164">
        <v>46219.482270023145</v>
      </c>
      <c r="K384" s="164">
        <v>46234.443921331018</v>
      </c>
    </row>
    <row r="385" spans="1:11" x14ac:dyDescent="0.2">
      <c r="A385" t="s">
        <v>1372</v>
      </c>
      <c r="B385">
        <v>133</v>
      </c>
      <c r="C385" t="s">
        <v>487</v>
      </c>
      <c r="D385" t="s">
        <v>1373</v>
      </c>
      <c r="E385">
        <v>2026</v>
      </c>
      <c r="F385" s="163">
        <v>46174</v>
      </c>
      <c r="G385" t="s">
        <v>39</v>
      </c>
      <c r="H385" t="s">
        <v>1367</v>
      </c>
      <c r="I385">
        <v>70</v>
      </c>
      <c r="J385" s="164">
        <v>46219.482270023145</v>
      </c>
      <c r="K385" s="164">
        <v>46234.443921331018</v>
      </c>
    </row>
    <row r="386" spans="1:11" x14ac:dyDescent="0.2">
      <c r="A386" t="s">
        <v>1374</v>
      </c>
      <c r="B386">
        <v>135</v>
      </c>
      <c r="C386" t="s">
        <v>488</v>
      </c>
      <c r="D386" t="s">
        <v>1375</v>
      </c>
      <c r="E386">
        <v>2026</v>
      </c>
      <c r="F386" s="163">
        <v>45839</v>
      </c>
      <c r="G386" t="s">
        <v>38</v>
      </c>
      <c r="H386" t="s">
        <v>435</v>
      </c>
      <c r="I386">
        <v>11</v>
      </c>
      <c r="J386" s="164">
        <v>46219.482270023145</v>
      </c>
      <c r="K386" s="164">
        <v>46234.443921331018</v>
      </c>
    </row>
    <row r="387" spans="1:11" x14ac:dyDescent="0.2">
      <c r="A387" t="s">
        <v>1374</v>
      </c>
      <c r="B387">
        <v>135</v>
      </c>
      <c r="C387" t="s">
        <v>488</v>
      </c>
      <c r="D387" t="s">
        <v>1375</v>
      </c>
      <c r="E387">
        <v>2026</v>
      </c>
      <c r="F387" s="163">
        <v>45839</v>
      </c>
      <c r="G387" t="s">
        <v>39</v>
      </c>
      <c r="H387" t="s">
        <v>435</v>
      </c>
      <c r="I387">
        <v>8.25</v>
      </c>
      <c r="J387" s="164">
        <v>46219.482270023145</v>
      </c>
      <c r="K387" s="164">
        <v>46234.443921331018</v>
      </c>
    </row>
    <row r="388" spans="1:11" x14ac:dyDescent="0.2">
      <c r="A388" t="s">
        <v>1374</v>
      </c>
      <c r="B388">
        <v>135</v>
      </c>
      <c r="C388" t="s">
        <v>488</v>
      </c>
      <c r="D388" t="s">
        <v>1375</v>
      </c>
      <c r="E388">
        <v>2026</v>
      </c>
      <c r="F388" s="163">
        <v>45839</v>
      </c>
      <c r="G388" t="s">
        <v>38</v>
      </c>
      <c r="H388" t="s">
        <v>1367</v>
      </c>
      <c r="I388">
        <v>11</v>
      </c>
      <c r="J388" s="164">
        <v>46219.482270023145</v>
      </c>
      <c r="K388" s="164">
        <v>46234.443921331018</v>
      </c>
    </row>
    <row r="389" spans="1:11" x14ac:dyDescent="0.2">
      <c r="A389" t="s">
        <v>1374</v>
      </c>
      <c r="B389">
        <v>135</v>
      </c>
      <c r="C389" t="s">
        <v>488</v>
      </c>
      <c r="D389" t="s">
        <v>1375</v>
      </c>
      <c r="E389">
        <v>2026</v>
      </c>
      <c r="F389" s="163">
        <v>45839</v>
      </c>
      <c r="G389" t="s">
        <v>39</v>
      </c>
      <c r="H389" t="s">
        <v>1367</v>
      </c>
      <c r="I389">
        <v>8.25</v>
      </c>
      <c r="J389" s="164">
        <v>46219.482270023145</v>
      </c>
      <c r="K389" s="164">
        <v>46234.443921331018</v>
      </c>
    </row>
    <row r="390" spans="1:11" x14ac:dyDescent="0.2">
      <c r="A390" t="s">
        <v>1374</v>
      </c>
      <c r="B390">
        <v>135</v>
      </c>
      <c r="C390" t="s">
        <v>488</v>
      </c>
      <c r="D390" t="s">
        <v>1375</v>
      </c>
      <c r="E390">
        <v>2026</v>
      </c>
      <c r="F390" s="163">
        <v>45870</v>
      </c>
      <c r="G390" t="s">
        <v>38</v>
      </c>
      <c r="H390" t="s">
        <v>435</v>
      </c>
      <c r="I390">
        <v>11</v>
      </c>
      <c r="J390" s="164">
        <v>46219.482270023145</v>
      </c>
      <c r="K390" s="164">
        <v>46234.443921331018</v>
      </c>
    </row>
    <row r="391" spans="1:11" x14ac:dyDescent="0.2">
      <c r="A391" t="s">
        <v>1374</v>
      </c>
      <c r="B391">
        <v>135</v>
      </c>
      <c r="C391" t="s">
        <v>488</v>
      </c>
      <c r="D391" t="s">
        <v>1375</v>
      </c>
      <c r="E391">
        <v>2026</v>
      </c>
      <c r="F391" s="163">
        <v>45870</v>
      </c>
      <c r="G391" t="s">
        <v>39</v>
      </c>
      <c r="H391" t="s">
        <v>435</v>
      </c>
      <c r="I391">
        <v>8.25</v>
      </c>
      <c r="J391" s="164">
        <v>46219.482270023145</v>
      </c>
      <c r="K391" s="164">
        <v>46234.443921331018</v>
      </c>
    </row>
    <row r="392" spans="1:11" x14ac:dyDescent="0.2">
      <c r="A392" t="s">
        <v>1374</v>
      </c>
      <c r="B392">
        <v>135</v>
      </c>
      <c r="C392" t="s">
        <v>488</v>
      </c>
      <c r="D392" t="s">
        <v>1375</v>
      </c>
      <c r="E392">
        <v>2026</v>
      </c>
      <c r="F392" s="163">
        <v>45870</v>
      </c>
      <c r="G392" t="s">
        <v>38</v>
      </c>
      <c r="H392" t="s">
        <v>1367</v>
      </c>
      <c r="I392">
        <v>11</v>
      </c>
      <c r="J392" s="164">
        <v>46219.482270023145</v>
      </c>
      <c r="K392" s="164">
        <v>46234.443921331018</v>
      </c>
    </row>
    <row r="393" spans="1:11" x14ac:dyDescent="0.2">
      <c r="A393" t="s">
        <v>1374</v>
      </c>
      <c r="B393">
        <v>135</v>
      </c>
      <c r="C393" t="s">
        <v>488</v>
      </c>
      <c r="D393" t="s">
        <v>1375</v>
      </c>
      <c r="E393">
        <v>2026</v>
      </c>
      <c r="F393" s="163">
        <v>45870</v>
      </c>
      <c r="G393" t="s">
        <v>39</v>
      </c>
      <c r="H393" t="s">
        <v>1367</v>
      </c>
      <c r="I393">
        <v>8.25</v>
      </c>
      <c r="J393" s="164">
        <v>46219.482270023145</v>
      </c>
      <c r="K393" s="164">
        <v>46234.443921331018</v>
      </c>
    </row>
    <row r="394" spans="1:11" x14ac:dyDescent="0.2">
      <c r="A394" t="s">
        <v>1374</v>
      </c>
      <c r="B394">
        <v>135</v>
      </c>
      <c r="C394" t="s">
        <v>488</v>
      </c>
      <c r="D394" t="s">
        <v>1375</v>
      </c>
      <c r="E394">
        <v>2026</v>
      </c>
      <c r="F394" s="163">
        <v>45901</v>
      </c>
      <c r="G394" t="s">
        <v>38</v>
      </c>
      <c r="H394" t="s">
        <v>435</v>
      </c>
      <c r="I394">
        <v>11</v>
      </c>
      <c r="J394" s="164">
        <v>46219.482270023145</v>
      </c>
      <c r="K394" s="164">
        <v>46234.443921331018</v>
      </c>
    </row>
    <row r="395" spans="1:11" x14ac:dyDescent="0.2">
      <c r="A395" t="s">
        <v>1374</v>
      </c>
      <c r="B395">
        <v>135</v>
      </c>
      <c r="C395" t="s">
        <v>488</v>
      </c>
      <c r="D395" t="s">
        <v>1375</v>
      </c>
      <c r="E395">
        <v>2026</v>
      </c>
      <c r="F395" s="163">
        <v>45901</v>
      </c>
      <c r="G395" t="s">
        <v>39</v>
      </c>
      <c r="H395" t="s">
        <v>435</v>
      </c>
      <c r="I395">
        <v>8.25</v>
      </c>
      <c r="J395" s="164">
        <v>46219.482270023145</v>
      </c>
      <c r="K395" s="164">
        <v>46234.443921331018</v>
      </c>
    </row>
    <row r="396" spans="1:11" x14ac:dyDescent="0.2">
      <c r="A396" t="s">
        <v>1374</v>
      </c>
      <c r="B396">
        <v>135</v>
      </c>
      <c r="C396" t="s">
        <v>488</v>
      </c>
      <c r="D396" t="s">
        <v>1375</v>
      </c>
      <c r="E396">
        <v>2026</v>
      </c>
      <c r="F396" s="163">
        <v>45901</v>
      </c>
      <c r="G396" t="s">
        <v>38</v>
      </c>
      <c r="H396" t="s">
        <v>1367</v>
      </c>
      <c r="I396">
        <v>11</v>
      </c>
      <c r="J396" s="164">
        <v>46219.482270023145</v>
      </c>
      <c r="K396" s="164">
        <v>46234.443921331018</v>
      </c>
    </row>
    <row r="397" spans="1:11" x14ac:dyDescent="0.2">
      <c r="A397" t="s">
        <v>1374</v>
      </c>
      <c r="B397">
        <v>135</v>
      </c>
      <c r="C397" t="s">
        <v>488</v>
      </c>
      <c r="D397" t="s">
        <v>1375</v>
      </c>
      <c r="E397">
        <v>2026</v>
      </c>
      <c r="F397" s="163">
        <v>45901</v>
      </c>
      <c r="G397" t="s">
        <v>39</v>
      </c>
      <c r="H397" t="s">
        <v>1367</v>
      </c>
      <c r="I397">
        <v>8.25</v>
      </c>
      <c r="J397" s="164">
        <v>46219.482270023145</v>
      </c>
      <c r="K397" s="164">
        <v>46234.443921331018</v>
      </c>
    </row>
    <row r="398" spans="1:11" x14ac:dyDescent="0.2">
      <c r="A398" t="s">
        <v>1374</v>
      </c>
      <c r="B398">
        <v>135</v>
      </c>
      <c r="C398" t="s">
        <v>488</v>
      </c>
      <c r="D398" t="s">
        <v>1375</v>
      </c>
      <c r="E398">
        <v>2026</v>
      </c>
      <c r="F398" s="163">
        <v>45931</v>
      </c>
      <c r="G398" t="s">
        <v>38</v>
      </c>
      <c r="H398" t="s">
        <v>435</v>
      </c>
      <c r="I398">
        <v>11</v>
      </c>
      <c r="J398" s="164">
        <v>46219.482270023145</v>
      </c>
      <c r="K398" s="164">
        <v>46234.443921331018</v>
      </c>
    </row>
    <row r="399" spans="1:11" x14ac:dyDescent="0.2">
      <c r="A399" t="s">
        <v>1374</v>
      </c>
      <c r="B399">
        <v>135</v>
      </c>
      <c r="C399" t="s">
        <v>488</v>
      </c>
      <c r="D399" t="s">
        <v>1375</v>
      </c>
      <c r="E399">
        <v>2026</v>
      </c>
      <c r="F399" s="163">
        <v>45931</v>
      </c>
      <c r="G399" t="s">
        <v>39</v>
      </c>
      <c r="H399" t="s">
        <v>435</v>
      </c>
      <c r="I399">
        <v>8.25</v>
      </c>
      <c r="J399" s="164">
        <v>46219.482270023145</v>
      </c>
      <c r="K399" s="164">
        <v>46234.443921331018</v>
      </c>
    </row>
    <row r="400" spans="1:11" x14ac:dyDescent="0.2">
      <c r="A400" t="s">
        <v>1374</v>
      </c>
      <c r="B400">
        <v>135</v>
      </c>
      <c r="C400" t="s">
        <v>488</v>
      </c>
      <c r="D400" t="s">
        <v>1375</v>
      </c>
      <c r="E400">
        <v>2026</v>
      </c>
      <c r="F400" s="163">
        <v>45931</v>
      </c>
      <c r="G400" t="s">
        <v>38</v>
      </c>
      <c r="H400" t="s">
        <v>1367</v>
      </c>
      <c r="I400">
        <v>11</v>
      </c>
      <c r="J400" s="164">
        <v>46219.482270023145</v>
      </c>
      <c r="K400" s="164">
        <v>46234.443921331018</v>
      </c>
    </row>
    <row r="401" spans="1:11" x14ac:dyDescent="0.2">
      <c r="A401" t="s">
        <v>1374</v>
      </c>
      <c r="B401">
        <v>135</v>
      </c>
      <c r="C401" t="s">
        <v>488</v>
      </c>
      <c r="D401" t="s">
        <v>1375</v>
      </c>
      <c r="E401">
        <v>2026</v>
      </c>
      <c r="F401" s="163">
        <v>45931</v>
      </c>
      <c r="G401" t="s">
        <v>39</v>
      </c>
      <c r="H401" t="s">
        <v>1367</v>
      </c>
      <c r="I401">
        <v>8.25</v>
      </c>
      <c r="J401" s="164">
        <v>46219.482270023145</v>
      </c>
      <c r="K401" s="164">
        <v>46234.443921331018</v>
      </c>
    </row>
    <row r="402" spans="1:11" x14ac:dyDescent="0.2">
      <c r="A402" t="s">
        <v>1374</v>
      </c>
      <c r="B402">
        <v>135</v>
      </c>
      <c r="C402" t="s">
        <v>488</v>
      </c>
      <c r="D402" t="s">
        <v>1375</v>
      </c>
      <c r="E402">
        <v>2026</v>
      </c>
      <c r="F402" s="163">
        <v>45962</v>
      </c>
      <c r="G402" t="s">
        <v>38</v>
      </c>
      <c r="H402" t="s">
        <v>435</v>
      </c>
      <c r="I402">
        <v>11</v>
      </c>
      <c r="J402" s="164">
        <v>46219.482270023145</v>
      </c>
      <c r="K402" s="164">
        <v>46234.443921331018</v>
      </c>
    </row>
    <row r="403" spans="1:11" x14ac:dyDescent="0.2">
      <c r="A403" t="s">
        <v>1374</v>
      </c>
      <c r="B403">
        <v>135</v>
      </c>
      <c r="C403" t="s">
        <v>488</v>
      </c>
      <c r="D403" t="s">
        <v>1375</v>
      </c>
      <c r="E403">
        <v>2026</v>
      </c>
      <c r="F403" s="163">
        <v>45962</v>
      </c>
      <c r="G403" t="s">
        <v>39</v>
      </c>
      <c r="H403" t="s">
        <v>435</v>
      </c>
      <c r="I403">
        <v>8.25</v>
      </c>
      <c r="J403" s="164">
        <v>46219.482270023145</v>
      </c>
      <c r="K403" s="164">
        <v>46234.443921331018</v>
      </c>
    </row>
    <row r="404" spans="1:11" x14ac:dyDescent="0.2">
      <c r="A404" t="s">
        <v>1374</v>
      </c>
      <c r="B404">
        <v>135</v>
      </c>
      <c r="C404" t="s">
        <v>488</v>
      </c>
      <c r="D404" t="s">
        <v>1375</v>
      </c>
      <c r="E404">
        <v>2026</v>
      </c>
      <c r="F404" s="163">
        <v>45962</v>
      </c>
      <c r="G404" t="s">
        <v>38</v>
      </c>
      <c r="H404" t="s">
        <v>1367</v>
      </c>
      <c r="I404">
        <v>11</v>
      </c>
      <c r="J404" s="164">
        <v>46219.482270023145</v>
      </c>
      <c r="K404" s="164">
        <v>46234.443921331018</v>
      </c>
    </row>
    <row r="405" spans="1:11" x14ac:dyDescent="0.2">
      <c r="A405" t="s">
        <v>1374</v>
      </c>
      <c r="B405">
        <v>135</v>
      </c>
      <c r="C405" t="s">
        <v>488</v>
      </c>
      <c r="D405" t="s">
        <v>1375</v>
      </c>
      <c r="E405">
        <v>2026</v>
      </c>
      <c r="F405" s="163">
        <v>45962</v>
      </c>
      <c r="G405" t="s">
        <v>39</v>
      </c>
      <c r="H405" t="s">
        <v>1367</v>
      </c>
      <c r="I405">
        <v>8.25</v>
      </c>
      <c r="J405" s="164">
        <v>46219.482270023145</v>
      </c>
      <c r="K405" s="164">
        <v>46234.443921331018</v>
      </c>
    </row>
    <row r="406" spans="1:11" x14ac:dyDescent="0.2">
      <c r="A406" t="s">
        <v>1374</v>
      </c>
      <c r="B406">
        <v>135</v>
      </c>
      <c r="C406" t="s">
        <v>488</v>
      </c>
      <c r="D406" t="s">
        <v>1375</v>
      </c>
      <c r="E406">
        <v>2026</v>
      </c>
      <c r="F406" s="163">
        <v>45992</v>
      </c>
      <c r="G406" t="s">
        <v>38</v>
      </c>
      <c r="H406" t="s">
        <v>435</v>
      </c>
      <c r="I406">
        <v>11</v>
      </c>
      <c r="J406" s="164">
        <v>46219.482270023145</v>
      </c>
      <c r="K406" s="164">
        <v>46234.443921331018</v>
      </c>
    </row>
    <row r="407" spans="1:11" x14ac:dyDescent="0.2">
      <c r="A407" t="s">
        <v>1374</v>
      </c>
      <c r="B407">
        <v>135</v>
      </c>
      <c r="C407" t="s">
        <v>488</v>
      </c>
      <c r="D407" t="s">
        <v>1375</v>
      </c>
      <c r="E407">
        <v>2026</v>
      </c>
      <c r="F407" s="163">
        <v>45992</v>
      </c>
      <c r="G407" t="s">
        <v>39</v>
      </c>
      <c r="H407" t="s">
        <v>435</v>
      </c>
      <c r="I407">
        <v>8.25</v>
      </c>
      <c r="J407" s="164">
        <v>46219.482270023145</v>
      </c>
      <c r="K407" s="164">
        <v>46234.443921331018</v>
      </c>
    </row>
    <row r="408" spans="1:11" x14ac:dyDescent="0.2">
      <c r="A408" t="s">
        <v>1374</v>
      </c>
      <c r="B408">
        <v>135</v>
      </c>
      <c r="C408" t="s">
        <v>488</v>
      </c>
      <c r="D408" t="s">
        <v>1375</v>
      </c>
      <c r="E408">
        <v>2026</v>
      </c>
      <c r="F408" s="163">
        <v>45992</v>
      </c>
      <c r="G408" t="s">
        <v>38</v>
      </c>
      <c r="H408" t="s">
        <v>1367</v>
      </c>
      <c r="I408">
        <v>11</v>
      </c>
      <c r="J408" s="164">
        <v>46219.482270023145</v>
      </c>
      <c r="K408" s="164">
        <v>46234.443921331018</v>
      </c>
    </row>
    <row r="409" spans="1:11" x14ac:dyDescent="0.2">
      <c r="A409" t="s">
        <v>1374</v>
      </c>
      <c r="B409">
        <v>135</v>
      </c>
      <c r="C409" t="s">
        <v>488</v>
      </c>
      <c r="D409" t="s">
        <v>1375</v>
      </c>
      <c r="E409">
        <v>2026</v>
      </c>
      <c r="F409" s="163">
        <v>45992</v>
      </c>
      <c r="G409" t="s">
        <v>39</v>
      </c>
      <c r="H409" t="s">
        <v>1367</v>
      </c>
      <c r="I409">
        <v>8.25</v>
      </c>
      <c r="J409" s="164">
        <v>46219.482270023145</v>
      </c>
      <c r="K409" s="164">
        <v>46234.443921331018</v>
      </c>
    </row>
    <row r="410" spans="1:11" x14ac:dyDescent="0.2">
      <c r="A410" t="s">
        <v>1374</v>
      </c>
      <c r="B410">
        <v>135</v>
      </c>
      <c r="C410" t="s">
        <v>488</v>
      </c>
      <c r="D410" t="s">
        <v>1375</v>
      </c>
      <c r="E410">
        <v>2026</v>
      </c>
      <c r="F410" s="163">
        <v>46023</v>
      </c>
      <c r="G410" t="s">
        <v>38</v>
      </c>
      <c r="H410" t="s">
        <v>435</v>
      </c>
      <c r="I410">
        <v>11</v>
      </c>
      <c r="J410" s="164">
        <v>46219.482270023145</v>
      </c>
      <c r="K410" s="164">
        <v>46234.443921331018</v>
      </c>
    </row>
    <row r="411" spans="1:11" x14ac:dyDescent="0.2">
      <c r="A411" t="s">
        <v>1374</v>
      </c>
      <c r="B411">
        <v>135</v>
      </c>
      <c r="C411" t="s">
        <v>488</v>
      </c>
      <c r="D411" t="s">
        <v>1375</v>
      </c>
      <c r="E411">
        <v>2026</v>
      </c>
      <c r="F411" s="163">
        <v>46023</v>
      </c>
      <c r="G411" t="s">
        <v>39</v>
      </c>
      <c r="H411" t="s">
        <v>435</v>
      </c>
      <c r="I411">
        <v>8.25</v>
      </c>
      <c r="J411" s="164">
        <v>46219.482270023145</v>
      </c>
      <c r="K411" s="164">
        <v>46234.443921331018</v>
      </c>
    </row>
    <row r="412" spans="1:11" x14ac:dyDescent="0.2">
      <c r="A412" t="s">
        <v>1374</v>
      </c>
      <c r="B412">
        <v>135</v>
      </c>
      <c r="C412" t="s">
        <v>488</v>
      </c>
      <c r="D412" t="s">
        <v>1375</v>
      </c>
      <c r="E412">
        <v>2026</v>
      </c>
      <c r="F412" s="163">
        <v>46023</v>
      </c>
      <c r="G412" t="s">
        <v>38</v>
      </c>
      <c r="H412" t="s">
        <v>1367</v>
      </c>
      <c r="I412">
        <v>11</v>
      </c>
      <c r="J412" s="164">
        <v>46219.482270023145</v>
      </c>
      <c r="K412" s="164">
        <v>46234.443921331018</v>
      </c>
    </row>
    <row r="413" spans="1:11" x14ac:dyDescent="0.2">
      <c r="A413" t="s">
        <v>1374</v>
      </c>
      <c r="B413">
        <v>135</v>
      </c>
      <c r="C413" t="s">
        <v>488</v>
      </c>
      <c r="D413" t="s">
        <v>1375</v>
      </c>
      <c r="E413">
        <v>2026</v>
      </c>
      <c r="F413" s="163">
        <v>46023</v>
      </c>
      <c r="G413" t="s">
        <v>39</v>
      </c>
      <c r="H413" t="s">
        <v>1367</v>
      </c>
      <c r="I413">
        <v>8.25</v>
      </c>
      <c r="J413" s="164">
        <v>46219.482270023145</v>
      </c>
      <c r="K413" s="164">
        <v>46234.443921331018</v>
      </c>
    </row>
    <row r="414" spans="1:11" x14ac:dyDescent="0.2">
      <c r="A414" t="s">
        <v>1374</v>
      </c>
      <c r="B414">
        <v>135</v>
      </c>
      <c r="C414" t="s">
        <v>488</v>
      </c>
      <c r="D414" t="s">
        <v>1375</v>
      </c>
      <c r="E414">
        <v>2026</v>
      </c>
      <c r="F414" s="163">
        <v>46054</v>
      </c>
      <c r="G414" t="s">
        <v>38</v>
      </c>
      <c r="H414" t="s">
        <v>435</v>
      </c>
      <c r="I414">
        <v>11</v>
      </c>
      <c r="J414" s="164">
        <v>46219.482270023145</v>
      </c>
      <c r="K414" s="164">
        <v>46234.443921331018</v>
      </c>
    </row>
    <row r="415" spans="1:11" x14ac:dyDescent="0.2">
      <c r="A415" t="s">
        <v>1374</v>
      </c>
      <c r="B415">
        <v>135</v>
      </c>
      <c r="C415" t="s">
        <v>488</v>
      </c>
      <c r="D415" t="s">
        <v>1375</v>
      </c>
      <c r="E415">
        <v>2026</v>
      </c>
      <c r="F415" s="163">
        <v>46054</v>
      </c>
      <c r="G415" t="s">
        <v>39</v>
      </c>
      <c r="H415" t="s">
        <v>435</v>
      </c>
      <c r="I415">
        <v>8.25</v>
      </c>
      <c r="J415" s="164">
        <v>46219.482270023145</v>
      </c>
      <c r="K415" s="164">
        <v>46234.443921331018</v>
      </c>
    </row>
    <row r="416" spans="1:11" x14ac:dyDescent="0.2">
      <c r="A416" t="s">
        <v>1374</v>
      </c>
      <c r="B416">
        <v>135</v>
      </c>
      <c r="C416" t="s">
        <v>488</v>
      </c>
      <c r="D416" t="s">
        <v>1375</v>
      </c>
      <c r="E416">
        <v>2026</v>
      </c>
      <c r="F416" s="163">
        <v>46054</v>
      </c>
      <c r="G416" t="s">
        <v>38</v>
      </c>
      <c r="H416" t="s">
        <v>1367</v>
      </c>
      <c r="I416">
        <v>11</v>
      </c>
      <c r="J416" s="164">
        <v>46219.482270023145</v>
      </c>
      <c r="K416" s="164">
        <v>46234.443921331018</v>
      </c>
    </row>
    <row r="417" spans="1:11" x14ac:dyDescent="0.2">
      <c r="A417" t="s">
        <v>1374</v>
      </c>
      <c r="B417">
        <v>135</v>
      </c>
      <c r="C417" t="s">
        <v>488</v>
      </c>
      <c r="D417" t="s">
        <v>1375</v>
      </c>
      <c r="E417">
        <v>2026</v>
      </c>
      <c r="F417" s="163">
        <v>46054</v>
      </c>
      <c r="G417" t="s">
        <v>39</v>
      </c>
      <c r="H417" t="s">
        <v>1367</v>
      </c>
      <c r="I417">
        <v>8.25</v>
      </c>
      <c r="J417" s="164">
        <v>46219.482270023145</v>
      </c>
      <c r="K417" s="164">
        <v>46234.443921331018</v>
      </c>
    </row>
    <row r="418" spans="1:11" x14ac:dyDescent="0.2">
      <c r="A418" t="s">
        <v>1374</v>
      </c>
      <c r="B418">
        <v>135</v>
      </c>
      <c r="C418" t="s">
        <v>488</v>
      </c>
      <c r="D418" t="s">
        <v>1375</v>
      </c>
      <c r="E418">
        <v>2026</v>
      </c>
      <c r="F418" s="163">
        <v>46082</v>
      </c>
      <c r="G418" t="s">
        <v>38</v>
      </c>
      <c r="H418" t="s">
        <v>435</v>
      </c>
      <c r="I418">
        <v>11</v>
      </c>
      <c r="J418" s="164">
        <v>46219.482270023145</v>
      </c>
      <c r="K418" s="164">
        <v>46234.443921331018</v>
      </c>
    </row>
    <row r="419" spans="1:11" x14ac:dyDescent="0.2">
      <c r="A419" t="s">
        <v>1374</v>
      </c>
      <c r="B419">
        <v>135</v>
      </c>
      <c r="C419" t="s">
        <v>488</v>
      </c>
      <c r="D419" t="s">
        <v>1375</v>
      </c>
      <c r="E419">
        <v>2026</v>
      </c>
      <c r="F419" s="163">
        <v>46082</v>
      </c>
      <c r="G419" t="s">
        <v>39</v>
      </c>
      <c r="H419" t="s">
        <v>435</v>
      </c>
      <c r="I419">
        <v>8.25</v>
      </c>
      <c r="J419" s="164">
        <v>46219.482270023145</v>
      </c>
      <c r="K419" s="164">
        <v>46234.443921331018</v>
      </c>
    </row>
    <row r="420" spans="1:11" x14ac:dyDescent="0.2">
      <c r="A420" t="s">
        <v>1374</v>
      </c>
      <c r="B420">
        <v>135</v>
      </c>
      <c r="C420" t="s">
        <v>488</v>
      </c>
      <c r="D420" t="s">
        <v>1375</v>
      </c>
      <c r="E420">
        <v>2026</v>
      </c>
      <c r="F420" s="163">
        <v>46082</v>
      </c>
      <c r="G420" t="s">
        <v>38</v>
      </c>
      <c r="H420" t="s">
        <v>1367</v>
      </c>
      <c r="I420">
        <v>11</v>
      </c>
      <c r="J420" s="164">
        <v>46219.482270023145</v>
      </c>
      <c r="K420" s="164">
        <v>46234.443921331018</v>
      </c>
    </row>
    <row r="421" spans="1:11" x14ac:dyDescent="0.2">
      <c r="A421" t="s">
        <v>1374</v>
      </c>
      <c r="B421">
        <v>135</v>
      </c>
      <c r="C421" t="s">
        <v>488</v>
      </c>
      <c r="D421" t="s">
        <v>1375</v>
      </c>
      <c r="E421">
        <v>2026</v>
      </c>
      <c r="F421" s="163">
        <v>46082</v>
      </c>
      <c r="G421" t="s">
        <v>39</v>
      </c>
      <c r="H421" t="s">
        <v>1367</v>
      </c>
      <c r="I421">
        <v>8.25</v>
      </c>
      <c r="J421" s="164">
        <v>46219.482270023145</v>
      </c>
      <c r="K421" s="164">
        <v>46234.443921331018</v>
      </c>
    </row>
    <row r="422" spans="1:11" x14ac:dyDescent="0.2">
      <c r="A422" t="s">
        <v>1374</v>
      </c>
      <c r="B422">
        <v>135</v>
      </c>
      <c r="C422" t="s">
        <v>488</v>
      </c>
      <c r="D422" t="s">
        <v>1375</v>
      </c>
      <c r="E422">
        <v>2026</v>
      </c>
      <c r="F422" s="163">
        <v>46113</v>
      </c>
      <c r="G422" t="s">
        <v>38</v>
      </c>
      <c r="H422" t="s">
        <v>435</v>
      </c>
      <c r="I422">
        <v>11</v>
      </c>
      <c r="J422" s="164">
        <v>46219.482270023145</v>
      </c>
      <c r="K422" s="164">
        <v>46234.443921331018</v>
      </c>
    </row>
    <row r="423" spans="1:11" x14ac:dyDescent="0.2">
      <c r="A423" t="s">
        <v>1374</v>
      </c>
      <c r="B423">
        <v>135</v>
      </c>
      <c r="C423" t="s">
        <v>488</v>
      </c>
      <c r="D423" t="s">
        <v>1375</v>
      </c>
      <c r="E423">
        <v>2026</v>
      </c>
      <c r="F423" s="163">
        <v>46113</v>
      </c>
      <c r="G423" t="s">
        <v>39</v>
      </c>
      <c r="H423" t="s">
        <v>435</v>
      </c>
      <c r="I423">
        <v>8.25</v>
      </c>
      <c r="J423" s="164">
        <v>46219.482270023145</v>
      </c>
      <c r="K423" s="164">
        <v>46234.443921331018</v>
      </c>
    </row>
    <row r="424" spans="1:11" x14ac:dyDescent="0.2">
      <c r="A424" t="s">
        <v>1374</v>
      </c>
      <c r="B424">
        <v>135</v>
      </c>
      <c r="C424" t="s">
        <v>488</v>
      </c>
      <c r="D424" t="s">
        <v>1375</v>
      </c>
      <c r="E424">
        <v>2026</v>
      </c>
      <c r="F424" s="163">
        <v>46113</v>
      </c>
      <c r="G424" t="s">
        <v>38</v>
      </c>
      <c r="H424" t="s">
        <v>1367</v>
      </c>
      <c r="I424">
        <v>11</v>
      </c>
      <c r="J424" s="164">
        <v>46219.482270023145</v>
      </c>
      <c r="K424" s="164">
        <v>46234.443921331018</v>
      </c>
    </row>
    <row r="425" spans="1:11" x14ac:dyDescent="0.2">
      <c r="A425" t="s">
        <v>1374</v>
      </c>
      <c r="B425">
        <v>135</v>
      </c>
      <c r="C425" t="s">
        <v>488</v>
      </c>
      <c r="D425" t="s">
        <v>1375</v>
      </c>
      <c r="E425">
        <v>2026</v>
      </c>
      <c r="F425" s="163">
        <v>46113</v>
      </c>
      <c r="G425" t="s">
        <v>39</v>
      </c>
      <c r="H425" t="s">
        <v>1367</v>
      </c>
      <c r="I425">
        <v>8.25</v>
      </c>
      <c r="J425" s="164">
        <v>46219.482270023145</v>
      </c>
      <c r="K425" s="164">
        <v>46234.443921331018</v>
      </c>
    </row>
    <row r="426" spans="1:11" x14ac:dyDescent="0.2">
      <c r="A426" t="s">
        <v>1374</v>
      </c>
      <c r="B426">
        <v>135</v>
      </c>
      <c r="C426" t="s">
        <v>488</v>
      </c>
      <c r="D426" t="s">
        <v>1375</v>
      </c>
      <c r="E426">
        <v>2026</v>
      </c>
      <c r="F426" s="163">
        <v>46143</v>
      </c>
      <c r="G426" t="s">
        <v>38</v>
      </c>
      <c r="H426" t="s">
        <v>435</v>
      </c>
      <c r="I426">
        <v>11</v>
      </c>
      <c r="J426" s="164">
        <v>46219.482270023145</v>
      </c>
      <c r="K426" s="164">
        <v>46234.443921331018</v>
      </c>
    </row>
    <row r="427" spans="1:11" x14ac:dyDescent="0.2">
      <c r="A427" t="s">
        <v>1374</v>
      </c>
      <c r="B427">
        <v>135</v>
      </c>
      <c r="C427" t="s">
        <v>488</v>
      </c>
      <c r="D427" t="s">
        <v>1375</v>
      </c>
      <c r="E427">
        <v>2026</v>
      </c>
      <c r="F427" s="163">
        <v>46143</v>
      </c>
      <c r="G427" t="s">
        <v>39</v>
      </c>
      <c r="H427" t="s">
        <v>435</v>
      </c>
      <c r="I427">
        <v>8.25</v>
      </c>
      <c r="J427" s="164">
        <v>46219.482270023145</v>
      </c>
      <c r="K427" s="164">
        <v>46234.443921331018</v>
      </c>
    </row>
    <row r="428" spans="1:11" x14ac:dyDescent="0.2">
      <c r="A428" t="s">
        <v>1374</v>
      </c>
      <c r="B428">
        <v>135</v>
      </c>
      <c r="C428" t="s">
        <v>488</v>
      </c>
      <c r="D428" t="s">
        <v>1375</v>
      </c>
      <c r="E428">
        <v>2026</v>
      </c>
      <c r="F428" s="163">
        <v>46143</v>
      </c>
      <c r="G428" t="s">
        <v>38</v>
      </c>
      <c r="H428" t="s">
        <v>1367</v>
      </c>
      <c r="I428">
        <v>11</v>
      </c>
      <c r="J428" s="164">
        <v>46219.482270023145</v>
      </c>
      <c r="K428" s="164">
        <v>46234.443921331018</v>
      </c>
    </row>
    <row r="429" spans="1:11" x14ac:dyDescent="0.2">
      <c r="A429" t="s">
        <v>1374</v>
      </c>
      <c r="B429">
        <v>135</v>
      </c>
      <c r="C429" t="s">
        <v>488</v>
      </c>
      <c r="D429" t="s">
        <v>1375</v>
      </c>
      <c r="E429">
        <v>2026</v>
      </c>
      <c r="F429" s="163">
        <v>46143</v>
      </c>
      <c r="G429" t="s">
        <v>39</v>
      </c>
      <c r="H429" t="s">
        <v>1367</v>
      </c>
      <c r="I429">
        <v>8.25</v>
      </c>
      <c r="J429" s="164">
        <v>46219.482270023145</v>
      </c>
      <c r="K429" s="164">
        <v>46234.443921331018</v>
      </c>
    </row>
    <row r="430" spans="1:11" x14ac:dyDescent="0.2">
      <c r="A430" t="s">
        <v>1374</v>
      </c>
      <c r="B430">
        <v>135</v>
      </c>
      <c r="C430" t="s">
        <v>488</v>
      </c>
      <c r="D430" t="s">
        <v>1375</v>
      </c>
      <c r="E430">
        <v>2026</v>
      </c>
      <c r="F430" s="163">
        <v>46174</v>
      </c>
      <c r="G430" t="s">
        <v>38</v>
      </c>
      <c r="H430" t="s">
        <v>435</v>
      </c>
      <c r="I430">
        <v>11</v>
      </c>
      <c r="J430" s="164">
        <v>46219.482270023145</v>
      </c>
      <c r="K430" s="164">
        <v>46234.443921331018</v>
      </c>
    </row>
    <row r="431" spans="1:11" x14ac:dyDescent="0.2">
      <c r="A431" t="s">
        <v>1374</v>
      </c>
      <c r="B431">
        <v>135</v>
      </c>
      <c r="C431" t="s">
        <v>488</v>
      </c>
      <c r="D431" t="s">
        <v>1375</v>
      </c>
      <c r="E431">
        <v>2026</v>
      </c>
      <c r="F431" s="163">
        <v>46174</v>
      </c>
      <c r="G431" t="s">
        <v>39</v>
      </c>
      <c r="H431" t="s">
        <v>435</v>
      </c>
      <c r="I431">
        <v>8.25</v>
      </c>
      <c r="J431" s="164">
        <v>46219.482270023145</v>
      </c>
      <c r="K431" s="164">
        <v>46234.443921331018</v>
      </c>
    </row>
    <row r="432" spans="1:11" x14ac:dyDescent="0.2">
      <c r="A432" t="s">
        <v>1374</v>
      </c>
      <c r="B432">
        <v>135</v>
      </c>
      <c r="C432" t="s">
        <v>488</v>
      </c>
      <c r="D432" t="s">
        <v>1375</v>
      </c>
      <c r="E432">
        <v>2026</v>
      </c>
      <c r="F432" s="163">
        <v>46174</v>
      </c>
      <c r="G432" t="s">
        <v>38</v>
      </c>
      <c r="H432" t="s">
        <v>1367</v>
      </c>
      <c r="I432">
        <v>11</v>
      </c>
      <c r="J432" s="164">
        <v>46219.482270023145</v>
      </c>
      <c r="K432" s="164">
        <v>46234.443921331018</v>
      </c>
    </row>
    <row r="433" spans="1:11" x14ac:dyDescent="0.2">
      <c r="A433" t="s">
        <v>1374</v>
      </c>
      <c r="B433">
        <v>135</v>
      </c>
      <c r="C433" t="s">
        <v>488</v>
      </c>
      <c r="D433" t="s">
        <v>1375</v>
      </c>
      <c r="E433">
        <v>2026</v>
      </c>
      <c r="F433" s="163">
        <v>46174</v>
      </c>
      <c r="G433" t="s">
        <v>39</v>
      </c>
      <c r="H433" t="s">
        <v>1367</v>
      </c>
      <c r="I433">
        <v>8.25</v>
      </c>
      <c r="J433" s="164">
        <v>46219.482270023145</v>
      </c>
      <c r="K433" s="164">
        <v>46234.443921331018</v>
      </c>
    </row>
    <row r="434" spans="1:11" x14ac:dyDescent="0.2">
      <c r="A434" t="s">
        <v>511</v>
      </c>
      <c r="B434">
        <v>70</v>
      </c>
      <c r="C434" t="s">
        <v>512</v>
      </c>
      <c r="D434" t="s">
        <v>1376</v>
      </c>
      <c r="E434">
        <v>2026</v>
      </c>
      <c r="F434" s="163">
        <v>45839</v>
      </c>
      <c r="G434" t="s">
        <v>38</v>
      </c>
      <c r="H434" t="s">
        <v>435</v>
      </c>
      <c r="I434">
        <v>2.7E-2</v>
      </c>
      <c r="J434" s="164">
        <v>46219.482270023145</v>
      </c>
      <c r="K434" s="164">
        <v>46234.443921331018</v>
      </c>
    </row>
    <row r="435" spans="1:11" x14ac:dyDescent="0.2">
      <c r="A435" t="s">
        <v>511</v>
      </c>
      <c r="B435">
        <v>70</v>
      </c>
      <c r="C435" t="s">
        <v>512</v>
      </c>
      <c r="D435" t="s">
        <v>1376</v>
      </c>
      <c r="E435">
        <v>2026</v>
      </c>
      <c r="F435" s="163">
        <v>45839</v>
      </c>
      <c r="G435" t="s">
        <v>39</v>
      </c>
      <c r="H435" t="s">
        <v>435</v>
      </c>
      <c r="I435">
        <v>2.7E-2</v>
      </c>
      <c r="J435" s="164">
        <v>46219.482270023145</v>
      </c>
      <c r="K435" s="164">
        <v>46234.443921331018</v>
      </c>
    </row>
    <row r="436" spans="1:11" x14ac:dyDescent="0.2">
      <c r="A436" t="s">
        <v>511</v>
      </c>
      <c r="B436">
        <v>70</v>
      </c>
      <c r="C436" t="s">
        <v>512</v>
      </c>
      <c r="D436" t="s">
        <v>1376</v>
      </c>
      <c r="E436">
        <v>2026</v>
      </c>
      <c r="F436" s="163">
        <v>45839</v>
      </c>
      <c r="G436" t="s">
        <v>38</v>
      </c>
      <c r="H436" t="s">
        <v>1367</v>
      </c>
      <c r="I436">
        <v>6.7000000000000004E-2</v>
      </c>
      <c r="J436" s="164">
        <v>46219.482270023145</v>
      </c>
      <c r="K436" s="164">
        <v>46234.443921331018</v>
      </c>
    </row>
    <row r="437" spans="1:11" x14ac:dyDescent="0.2">
      <c r="A437" t="s">
        <v>511</v>
      </c>
      <c r="B437">
        <v>70</v>
      </c>
      <c r="C437" t="s">
        <v>512</v>
      </c>
      <c r="D437" t="s">
        <v>1376</v>
      </c>
      <c r="E437">
        <v>2026</v>
      </c>
      <c r="F437" s="163">
        <v>45839</v>
      </c>
      <c r="G437" t="s">
        <v>39</v>
      </c>
      <c r="H437" t="s">
        <v>1367</v>
      </c>
      <c r="I437">
        <v>6.7000000000000004E-2</v>
      </c>
      <c r="J437" s="164">
        <v>46219.482270023145</v>
      </c>
      <c r="K437" s="164">
        <v>46234.443921331018</v>
      </c>
    </row>
    <row r="438" spans="1:11" x14ac:dyDescent="0.2">
      <c r="A438" t="s">
        <v>511</v>
      </c>
      <c r="B438">
        <v>70</v>
      </c>
      <c r="C438" t="s">
        <v>512</v>
      </c>
      <c r="D438" t="s">
        <v>1376</v>
      </c>
      <c r="E438">
        <v>2026</v>
      </c>
      <c r="F438" s="163">
        <v>45870</v>
      </c>
      <c r="G438" t="s">
        <v>38</v>
      </c>
      <c r="H438" t="s">
        <v>435</v>
      </c>
      <c r="I438">
        <v>2.7E-2</v>
      </c>
      <c r="J438" s="164">
        <v>46219.482270023145</v>
      </c>
      <c r="K438" s="164">
        <v>46234.443921331018</v>
      </c>
    </row>
    <row r="439" spans="1:11" x14ac:dyDescent="0.2">
      <c r="A439" t="s">
        <v>511</v>
      </c>
      <c r="B439">
        <v>70</v>
      </c>
      <c r="C439" t="s">
        <v>512</v>
      </c>
      <c r="D439" t="s">
        <v>1376</v>
      </c>
      <c r="E439">
        <v>2026</v>
      </c>
      <c r="F439" s="163">
        <v>45870</v>
      </c>
      <c r="G439" t="s">
        <v>39</v>
      </c>
      <c r="H439" t="s">
        <v>435</v>
      </c>
      <c r="I439">
        <v>2.7E-2</v>
      </c>
      <c r="J439" s="164">
        <v>46219.482270023145</v>
      </c>
      <c r="K439" s="164">
        <v>46234.443921331018</v>
      </c>
    </row>
    <row r="440" spans="1:11" x14ac:dyDescent="0.2">
      <c r="A440" t="s">
        <v>511</v>
      </c>
      <c r="B440">
        <v>70</v>
      </c>
      <c r="C440" t="s">
        <v>512</v>
      </c>
      <c r="D440" t="s">
        <v>1376</v>
      </c>
      <c r="E440">
        <v>2026</v>
      </c>
      <c r="F440" s="163">
        <v>45870</v>
      </c>
      <c r="G440" t="s">
        <v>38</v>
      </c>
      <c r="H440" t="s">
        <v>1367</v>
      </c>
      <c r="I440">
        <v>6.7000000000000004E-2</v>
      </c>
      <c r="J440" s="164">
        <v>46219.482270023145</v>
      </c>
      <c r="K440" s="164">
        <v>46234.443921331018</v>
      </c>
    </row>
    <row r="441" spans="1:11" x14ac:dyDescent="0.2">
      <c r="A441" t="s">
        <v>511</v>
      </c>
      <c r="B441">
        <v>70</v>
      </c>
      <c r="C441" t="s">
        <v>512</v>
      </c>
      <c r="D441" t="s">
        <v>1376</v>
      </c>
      <c r="E441">
        <v>2026</v>
      </c>
      <c r="F441" s="163">
        <v>45870</v>
      </c>
      <c r="G441" t="s">
        <v>39</v>
      </c>
      <c r="H441" t="s">
        <v>1367</v>
      </c>
      <c r="I441">
        <v>6.7000000000000004E-2</v>
      </c>
      <c r="J441" s="164">
        <v>46219.482270023145</v>
      </c>
      <c r="K441" s="164">
        <v>46234.443921331018</v>
      </c>
    </row>
    <row r="442" spans="1:11" x14ac:dyDescent="0.2">
      <c r="A442" t="s">
        <v>511</v>
      </c>
      <c r="B442">
        <v>70</v>
      </c>
      <c r="C442" t="s">
        <v>512</v>
      </c>
      <c r="D442" t="s">
        <v>1376</v>
      </c>
      <c r="E442">
        <v>2026</v>
      </c>
      <c r="F442" s="163">
        <v>45901</v>
      </c>
      <c r="G442" t="s">
        <v>38</v>
      </c>
      <c r="H442" t="s">
        <v>435</v>
      </c>
      <c r="I442">
        <v>2.7E-2</v>
      </c>
      <c r="J442" s="164">
        <v>46219.482270023145</v>
      </c>
      <c r="K442" s="164">
        <v>46234.443921331018</v>
      </c>
    </row>
    <row r="443" spans="1:11" x14ac:dyDescent="0.2">
      <c r="A443" t="s">
        <v>511</v>
      </c>
      <c r="B443">
        <v>70</v>
      </c>
      <c r="C443" t="s">
        <v>512</v>
      </c>
      <c r="D443" t="s">
        <v>1376</v>
      </c>
      <c r="E443">
        <v>2026</v>
      </c>
      <c r="F443" s="163">
        <v>45901</v>
      </c>
      <c r="G443" t="s">
        <v>39</v>
      </c>
      <c r="H443" t="s">
        <v>435</v>
      </c>
      <c r="I443">
        <v>2.7E-2</v>
      </c>
      <c r="J443" s="164">
        <v>46219.482270023145</v>
      </c>
      <c r="K443" s="164">
        <v>46234.443921331018</v>
      </c>
    </row>
    <row r="444" spans="1:11" x14ac:dyDescent="0.2">
      <c r="A444" t="s">
        <v>511</v>
      </c>
      <c r="B444">
        <v>70</v>
      </c>
      <c r="C444" t="s">
        <v>512</v>
      </c>
      <c r="D444" t="s">
        <v>1376</v>
      </c>
      <c r="E444">
        <v>2026</v>
      </c>
      <c r="F444" s="163">
        <v>45901</v>
      </c>
      <c r="G444" t="s">
        <v>38</v>
      </c>
      <c r="H444" t="s">
        <v>1367</v>
      </c>
      <c r="I444">
        <v>6.7000000000000004E-2</v>
      </c>
      <c r="J444" s="164">
        <v>46219.482270023145</v>
      </c>
      <c r="K444" s="164">
        <v>46234.443921331018</v>
      </c>
    </row>
    <row r="445" spans="1:11" x14ac:dyDescent="0.2">
      <c r="A445" t="s">
        <v>511</v>
      </c>
      <c r="B445">
        <v>70</v>
      </c>
      <c r="C445" t="s">
        <v>512</v>
      </c>
      <c r="D445" t="s">
        <v>1376</v>
      </c>
      <c r="E445">
        <v>2026</v>
      </c>
      <c r="F445" s="163">
        <v>45901</v>
      </c>
      <c r="G445" t="s">
        <v>39</v>
      </c>
      <c r="H445" t="s">
        <v>1367</v>
      </c>
      <c r="I445">
        <v>6.7000000000000004E-2</v>
      </c>
      <c r="J445" s="164">
        <v>46219.482270023145</v>
      </c>
      <c r="K445" s="164">
        <v>46234.443921331018</v>
      </c>
    </row>
    <row r="446" spans="1:11" x14ac:dyDescent="0.2">
      <c r="A446" t="s">
        <v>511</v>
      </c>
      <c r="B446">
        <v>70</v>
      </c>
      <c r="C446" t="s">
        <v>512</v>
      </c>
      <c r="D446" t="s">
        <v>1376</v>
      </c>
      <c r="E446">
        <v>2026</v>
      </c>
      <c r="F446" s="163">
        <v>45931</v>
      </c>
      <c r="G446" t="s">
        <v>38</v>
      </c>
      <c r="H446" t="s">
        <v>435</v>
      </c>
      <c r="I446">
        <v>2.7E-2</v>
      </c>
      <c r="J446" s="164">
        <v>46219.482270023145</v>
      </c>
      <c r="K446" s="164">
        <v>46234.443921331018</v>
      </c>
    </row>
    <row r="447" spans="1:11" x14ac:dyDescent="0.2">
      <c r="A447" t="s">
        <v>511</v>
      </c>
      <c r="B447">
        <v>70</v>
      </c>
      <c r="C447" t="s">
        <v>512</v>
      </c>
      <c r="D447" t="s">
        <v>1376</v>
      </c>
      <c r="E447">
        <v>2026</v>
      </c>
      <c r="F447" s="163">
        <v>45931</v>
      </c>
      <c r="G447" t="s">
        <v>39</v>
      </c>
      <c r="H447" t="s">
        <v>435</v>
      </c>
      <c r="I447">
        <v>2.7E-2</v>
      </c>
      <c r="J447" s="164">
        <v>46219.482270023145</v>
      </c>
      <c r="K447" s="164">
        <v>46234.443921331018</v>
      </c>
    </row>
    <row r="448" spans="1:11" x14ac:dyDescent="0.2">
      <c r="A448" t="s">
        <v>511</v>
      </c>
      <c r="B448">
        <v>70</v>
      </c>
      <c r="C448" t="s">
        <v>512</v>
      </c>
      <c r="D448" t="s">
        <v>1376</v>
      </c>
      <c r="E448">
        <v>2026</v>
      </c>
      <c r="F448" s="163">
        <v>45931</v>
      </c>
      <c r="G448" t="s">
        <v>38</v>
      </c>
      <c r="H448" t="s">
        <v>1367</v>
      </c>
      <c r="I448">
        <v>6.7000000000000004E-2</v>
      </c>
      <c r="J448" s="164">
        <v>46219.482270023145</v>
      </c>
      <c r="K448" s="164">
        <v>46234.443921331018</v>
      </c>
    </row>
    <row r="449" spans="1:11" x14ac:dyDescent="0.2">
      <c r="A449" t="s">
        <v>511</v>
      </c>
      <c r="B449">
        <v>70</v>
      </c>
      <c r="C449" t="s">
        <v>512</v>
      </c>
      <c r="D449" t="s">
        <v>1376</v>
      </c>
      <c r="E449">
        <v>2026</v>
      </c>
      <c r="F449" s="163">
        <v>45931</v>
      </c>
      <c r="G449" t="s">
        <v>39</v>
      </c>
      <c r="H449" t="s">
        <v>1367</v>
      </c>
      <c r="I449">
        <v>6.7000000000000004E-2</v>
      </c>
      <c r="J449" s="164">
        <v>46219.482270023145</v>
      </c>
      <c r="K449" s="164">
        <v>46234.443921331018</v>
      </c>
    </row>
    <row r="450" spans="1:11" x14ac:dyDescent="0.2">
      <c r="A450" t="s">
        <v>511</v>
      </c>
      <c r="B450">
        <v>70</v>
      </c>
      <c r="C450" t="s">
        <v>512</v>
      </c>
      <c r="D450" t="s">
        <v>1376</v>
      </c>
      <c r="E450">
        <v>2026</v>
      </c>
      <c r="F450" s="163">
        <v>45962</v>
      </c>
      <c r="G450" t="s">
        <v>38</v>
      </c>
      <c r="H450" t="s">
        <v>435</v>
      </c>
      <c r="I450">
        <v>2.7E-2</v>
      </c>
      <c r="J450" s="164">
        <v>46219.482270023145</v>
      </c>
      <c r="K450" s="164">
        <v>46234.443921331018</v>
      </c>
    </row>
    <row r="451" spans="1:11" x14ac:dyDescent="0.2">
      <c r="A451" t="s">
        <v>511</v>
      </c>
      <c r="B451">
        <v>70</v>
      </c>
      <c r="C451" t="s">
        <v>512</v>
      </c>
      <c r="D451" t="s">
        <v>1376</v>
      </c>
      <c r="E451">
        <v>2026</v>
      </c>
      <c r="F451" s="163">
        <v>45962</v>
      </c>
      <c r="G451" t="s">
        <v>39</v>
      </c>
      <c r="H451" t="s">
        <v>435</v>
      </c>
      <c r="I451">
        <v>2.7E-2</v>
      </c>
      <c r="J451" s="164">
        <v>46219.482270023145</v>
      </c>
      <c r="K451" s="164">
        <v>46234.443921331018</v>
      </c>
    </row>
    <row r="452" spans="1:11" x14ac:dyDescent="0.2">
      <c r="A452" t="s">
        <v>511</v>
      </c>
      <c r="B452">
        <v>70</v>
      </c>
      <c r="C452" t="s">
        <v>512</v>
      </c>
      <c r="D452" t="s">
        <v>1376</v>
      </c>
      <c r="E452">
        <v>2026</v>
      </c>
      <c r="F452" s="163">
        <v>45962</v>
      </c>
      <c r="G452" t="s">
        <v>38</v>
      </c>
      <c r="H452" t="s">
        <v>1367</v>
      </c>
      <c r="I452">
        <v>6.7000000000000004E-2</v>
      </c>
      <c r="J452" s="164">
        <v>46219.482270023145</v>
      </c>
      <c r="K452" s="164">
        <v>46234.443921331018</v>
      </c>
    </row>
    <row r="453" spans="1:11" x14ac:dyDescent="0.2">
      <c r="A453" t="s">
        <v>511</v>
      </c>
      <c r="B453">
        <v>70</v>
      </c>
      <c r="C453" t="s">
        <v>512</v>
      </c>
      <c r="D453" t="s">
        <v>1376</v>
      </c>
      <c r="E453">
        <v>2026</v>
      </c>
      <c r="F453" s="163">
        <v>45962</v>
      </c>
      <c r="G453" t="s">
        <v>39</v>
      </c>
      <c r="H453" t="s">
        <v>1367</v>
      </c>
      <c r="I453">
        <v>6.7000000000000004E-2</v>
      </c>
      <c r="J453" s="164">
        <v>46219.482270023145</v>
      </c>
      <c r="K453" s="164">
        <v>46234.443921331018</v>
      </c>
    </row>
    <row r="454" spans="1:11" x14ac:dyDescent="0.2">
      <c r="A454" t="s">
        <v>511</v>
      </c>
      <c r="B454">
        <v>70</v>
      </c>
      <c r="C454" t="s">
        <v>512</v>
      </c>
      <c r="D454" t="s">
        <v>1376</v>
      </c>
      <c r="E454">
        <v>2026</v>
      </c>
      <c r="F454" s="163">
        <v>45992</v>
      </c>
      <c r="G454" t="s">
        <v>38</v>
      </c>
      <c r="H454" t="s">
        <v>435</v>
      </c>
      <c r="I454">
        <v>2.7E-2</v>
      </c>
      <c r="J454" s="164">
        <v>46219.482270023145</v>
      </c>
      <c r="K454" s="164">
        <v>46234.443921331018</v>
      </c>
    </row>
    <row r="455" spans="1:11" x14ac:dyDescent="0.2">
      <c r="A455" t="s">
        <v>511</v>
      </c>
      <c r="B455">
        <v>70</v>
      </c>
      <c r="C455" t="s">
        <v>512</v>
      </c>
      <c r="D455" t="s">
        <v>1376</v>
      </c>
      <c r="E455">
        <v>2026</v>
      </c>
      <c r="F455" s="163">
        <v>45992</v>
      </c>
      <c r="G455" t="s">
        <v>39</v>
      </c>
      <c r="H455" t="s">
        <v>435</v>
      </c>
      <c r="I455">
        <v>2.7E-2</v>
      </c>
      <c r="J455" s="164">
        <v>46219.482270023145</v>
      </c>
      <c r="K455" s="164">
        <v>46234.443921331018</v>
      </c>
    </row>
    <row r="456" spans="1:11" x14ac:dyDescent="0.2">
      <c r="A456" t="s">
        <v>511</v>
      </c>
      <c r="B456">
        <v>70</v>
      </c>
      <c r="C456" t="s">
        <v>512</v>
      </c>
      <c r="D456" t="s">
        <v>1376</v>
      </c>
      <c r="E456">
        <v>2026</v>
      </c>
      <c r="F456" s="163">
        <v>45992</v>
      </c>
      <c r="G456" t="s">
        <v>38</v>
      </c>
      <c r="H456" t="s">
        <v>1367</v>
      </c>
      <c r="I456">
        <v>6.7000000000000004E-2</v>
      </c>
      <c r="J456" s="164">
        <v>46219.482270023145</v>
      </c>
      <c r="K456" s="164">
        <v>46234.443921331018</v>
      </c>
    </row>
    <row r="457" spans="1:11" x14ac:dyDescent="0.2">
      <c r="A457" t="s">
        <v>511</v>
      </c>
      <c r="B457">
        <v>70</v>
      </c>
      <c r="C457" t="s">
        <v>512</v>
      </c>
      <c r="D457" t="s">
        <v>1376</v>
      </c>
      <c r="E457">
        <v>2026</v>
      </c>
      <c r="F457" s="163">
        <v>45992</v>
      </c>
      <c r="G457" t="s">
        <v>39</v>
      </c>
      <c r="H457" t="s">
        <v>1367</v>
      </c>
      <c r="I457">
        <v>6.7000000000000004E-2</v>
      </c>
      <c r="J457" s="164">
        <v>46219.482270023145</v>
      </c>
      <c r="K457" s="164">
        <v>46234.443921331018</v>
      </c>
    </row>
    <row r="458" spans="1:11" x14ac:dyDescent="0.2">
      <c r="A458" t="s">
        <v>511</v>
      </c>
      <c r="B458">
        <v>70</v>
      </c>
      <c r="C458" t="s">
        <v>512</v>
      </c>
      <c r="D458" t="s">
        <v>1376</v>
      </c>
      <c r="E458">
        <v>2026</v>
      </c>
      <c r="F458" s="163">
        <v>46023</v>
      </c>
      <c r="G458" t="s">
        <v>38</v>
      </c>
      <c r="H458" t="s">
        <v>435</v>
      </c>
      <c r="I458">
        <v>2.7E-2</v>
      </c>
      <c r="J458" s="164">
        <v>46219.482270023145</v>
      </c>
      <c r="K458" s="164">
        <v>46234.443921331018</v>
      </c>
    </row>
    <row r="459" spans="1:11" x14ac:dyDescent="0.2">
      <c r="A459" t="s">
        <v>511</v>
      </c>
      <c r="B459">
        <v>70</v>
      </c>
      <c r="C459" t="s">
        <v>512</v>
      </c>
      <c r="D459" t="s">
        <v>1376</v>
      </c>
      <c r="E459">
        <v>2026</v>
      </c>
      <c r="F459" s="163">
        <v>46023</v>
      </c>
      <c r="G459" t="s">
        <v>39</v>
      </c>
      <c r="H459" t="s">
        <v>435</v>
      </c>
      <c r="I459">
        <v>2.7E-2</v>
      </c>
      <c r="J459" s="164">
        <v>46219.482270023145</v>
      </c>
      <c r="K459" s="164">
        <v>46234.443921331018</v>
      </c>
    </row>
    <row r="460" spans="1:11" x14ac:dyDescent="0.2">
      <c r="A460" t="s">
        <v>511</v>
      </c>
      <c r="B460">
        <v>70</v>
      </c>
      <c r="C460" t="s">
        <v>512</v>
      </c>
      <c r="D460" t="s">
        <v>1376</v>
      </c>
      <c r="E460">
        <v>2026</v>
      </c>
      <c r="F460" s="163">
        <v>46023</v>
      </c>
      <c r="G460" t="s">
        <v>38</v>
      </c>
      <c r="H460" t="s">
        <v>1367</v>
      </c>
      <c r="I460">
        <v>6.7000000000000004E-2</v>
      </c>
      <c r="J460" s="164">
        <v>46219.482270023145</v>
      </c>
      <c r="K460" s="164">
        <v>46234.443921331018</v>
      </c>
    </row>
    <row r="461" spans="1:11" x14ac:dyDescent="0.2">
      <c r="A461" t="s">
        <v>511</v>
      </c>
      <c r="B461">
        <v>70</v>
      </c>
      <c r="C461" t="s">
        <v>512</v>
      </c>
      <c r="D461" t="s">
        <v>1376</v>
      </c>
      <c r="E461">
        <v>2026</v>
      </c>
      <c r="F461" s="163">
        <v>46023</v>
      </c>
      <c r="G461" t="s">
        <v>39</v>
      </c>
      <c r="H461" t="s">
        <v>1367</v>
      </c>
      <c r="I461">
        <v>6.7000000000000004E-2</v>
      </c>
      <c r="J461" s="164">
        <v>46219.482270023145</v>
      </c>
      <c r="K461" s="164">
        <v>46234.443921331018</v>
      </c>
    </row>
    <row r="462" spans="1:11" x14ac:dyDescent="0.2">
      <c r="A462" t="s">
        <v>511</v>
      </c>
      <c r="B462">
        <v>70</v>
      </c>
      <c r="C462" t="s">
        <v>512</v>
      </c>
      <c r="D462" t="s">
        <v>1376</v>
      </c>
      <c r="E462">
        <v>2026</v>
      </c>
      <c r="F462" s="163">
        <v>46054</v>
      </c>
      <c r="G462" t="s">
        <v>38</v>
      </c>
      <c r="H462" t="s">
        <v>435</v>
      </c>
      <c r="I462">
        <v>2.7E-2</v>
      </c>
      <c r="J462" s="164">
        <v>46219.482270023145</v>
      </c>
      <c r="K462" s="164">
        <v>46234.443921331018</v>
      </c>
    </row>
    <row r="463" spans="1:11" x14ac:dyDescent="0.2">
      <c r="A463" t="s">
        <v>511</v>
      </c>
      <c r="B463">
        <v>70</v>
      </c>
      <c r="C463" t="s">
        <v>512</v>
      </c>
      <c r="D463" t="s">
        <v>1376</v>
      </c>
      <c r="E463">
        <v>2026</v>
      </c>
      <c r="F463" s="163">
        <v>46054</v>
      </c>
      <c r="G463" t="s">
        <v>39</v>
      </c>
      <c r="H463" t="s">
        <v>435</v>
      </c>
      <c r="I463">
        <v>2.7E-2</v>
      </c>
      <c r="J463" s="164">
        <v>46219.482270023145</v>
      </c>
      <c r="K463" s="164">
        <v>46234.443921331018</v>
      </c>
    </row>
    <row r="464" spans="1:11" x14ac:dyDescent="0.2">
      <c r="A464" t="s">
        <v>511</v>
      </c>
      <c r="B464">
        <v>70</v>
      </c>
      <c r="C464" t="s">
        <v>512</v>
      </c>
      <c r="D464" t="s">
        <v>1376</v>
      </c>
      <c r="E464">
        <v>2026</v>
      </c>
      <c r="F464" s="163">
        <v>46054</v>
      </c>
      <c r="G464" t="s">
        <v>38</v>
      </c>
      <c r="H464" t="s">
        <v>1367</v>
      </c>
      <c r="I464">
        <v>6.7000000000000004E-2</v>
      </c>
      <c r="J464" s="164">
        <v>46219.482270023145</v>
      </c>
      <c r="K464" s="164">
        <v>46234.443921331018</v>
      </c>
    </row>
    <row r="465" spans="1:11" x14ac:dyDescent="0.2">
      <c r="A465" t="s">
        <v>511</v>
      </c>
      <c r="B465">
        <v>70</v>
      </c>
      <c r="C465" t="s">
        <v>512</v>
      </c>
      <c r="D465" t="s">
        <v>1376</v>
      </c>
      <c r="E465">
        <v>2026</v>
      </c>
      <c r="F465" s="163">
        <v>46054</v>
      </c>
      <c r="G465" t="s">
        <v>39</v>
      </c>
      <c r="H465" t="s">
        <v>1367</v>
      </c>
      <c r="I465">
        <v>6.7000000000000004E-2</v>
      </c>
      <c r="J465" s="164">
        <v>46219.482270023145</v>
      </c>
      <c r="K465" s="164">
        <v>46234.443921331018</v>
      </c>
    </row>
    <row r="466" spans="1:11" x14ac:dyDescent="0.2">
      <c r="A466" t="s">
        <v>511</v>
      </c>
      <c r="B466">
        <v>70</v>
      </c>
      <c r="C466" t="s">
        <v>512</v>
      </c>
      <c r="D466" t="s">
        <v>1376</v>
      </c>
      <c r="E466">
        <v>2026</v>
      </c>
      <c r="F466" s="163">
        <v>46082</v>
      </c>
      <c r="G466" t="s">
        <v>38</v>
      </c>
      <c r="H466" t="s">
        <v>435</v>
      </c>
      <c r="I466">
        <v>2.7E-2</v>
      </c>
      <c r="J466" s="164">
        <v>46219.482270023145</v>
      </c>
      <c r="K466" s="164">
        <v>46234.443921331018</v>
      </c>
    </row>
    <row r="467" spans="1:11" x14ac:dyDescent="0.2">
      <c r="A467" t="s">
        <v>511</v>
      </c>
      <c r="B467">
        <v>70</v>
      </c>
      <c r="C467" t="s">
        <v>512</v>
      </c>
      <c r="D467" t="s">
        <v>1376</v>
      </c>
      <c r="E467">
        <v>2026</v>
      </c>
      <c r="F467" s="163">
        <v>46082</v>
      </c>
      <c r="G467" t="s">
        <v>39</v>
      </c>
      <c r="H467" t="s">
        <v>435</v>
      </c>
      <c r="I467">
        <v>2.7E-2</v>
      </c>
      <c r="J467" s="164">
        <v>46219.482270023145</v>
      </c>
      <c r="K467" s="164">
        <v>46234.443921331018</v>
      </c>
    </row>
    <row r="468" spans="1:11" x14ac:dyDescent="0.2">
      <c r="A468" t="s">
        <v>511</v>
      </c>
      <c r="B468">
        <v>70</v>
      </c>
      <c r="C468" t="s">
        <v>512</v>
      </c>
      <c r="D468" t="s">
        <v>1376</v>
      </c>
      <c r="E468">
        <v>2026</v>
      </c>
      <c r="F468" s="163">
        <v>46082</v>
      </c>
      <c r="G468" t="s">
        <v>38</v>
      </c>
      <c r="H468" t="s">
        <v>1367</v>
      </c>
      <c r="I468">
        <v>6.7000000000000004E-2</v>
      </c>
      <c r="J468" s="164">
        <v>46219.482270023145</v>
      </c>
      <c r="K468" s="164">
        <v>46234.443921331018</v>
      </c>
    </row>
    <row r="469" spans="1:11" x14ac:dyDescent="0.2">
      <c r="A469" t="s">
        <v>511</v>
      </c>
      <c r="B469">
        <v>70</v>
      </c>
      <c r="C469" t="s">
        <v>512</v>
      </c>
      <c r="D469" t="s">
        <v>1376</v>
      </c>
      <c r="E469">
        <v>2026</v>
      </c>
      <c r="F469" s="163">
        <v>46082</v>
      </c>
      <c r="G469" t="s">
        <v>39</v>
      </c>
      <c r="H469" t="s">
        <v>1367</v>
      </c>
      <c r="I469">
        <v>6.7000000000000004E-2</v>
      </c>
      <c r="J469" s="164">
        <v>46219.482270023145</v>
      </c>
      <c r="K469" s="164">
        <v>46234.443921331018</v>
      </c>
    </row>
    <row r="470" spans="1:11" x14ac:dyDescent="0.2">
      <c r="A470" t="s">
        <v>511</v>
      </c>
      <c r="B470">
        <v>70</v>
      </c>
      <c r="C470" t="s">
        <v>512</v>
      </c>
      <c r="D470" t="s">
        <v>1376</v>
      </c>
      <c r="E470">
        <v>2026</v>
      </c>
      <c r="F470" s="163">
        <v>46113</v>
      </c>
      <c r="G470" t="s">
        <v>38</v>
      </c>
      <c r="H470" t="s">
        <v>435</v>
      </c>
      <c r="I470">
        <v>2.7E-2</v>
      </c>
      <c r="J470" s="164">
        <v>46219.482270023145</v>
      </c>
      <c r="K470" s="164">
        <v>46234.443921331018</v>
      </c>
    </row>
    <row r="471" spans="1:11" x14ac:dyDescent="0.2">
      <c r="A471" t="s">
        <v>511</v>
      </c>
      <c r="B471">
        <v>70</v>
      </c>
      <c r="C471" t="s">
        <v>512</v>
      </c>
      <c r="D471" t="s">
        <v>1376</v>
      </c>
      <c r="E471">
        <v>2026</v>
      </c>
      <c r="F471" s="163">
        <v>46113</v>
      </c>
      <c r="G471" t="s">
        <v>39</v>
      </c>
      <c r="H471" t="s">
        <v>435</v>
      </c>
      <c r="I471">
        <v>2.7E-2</v>
      </c>
      <c r="J471" s="164">
        <v>46219.482270023145</v>
      </c>
      <c r="K471" s="164">
        <v>46234.443921331018</v>
      </c>
    </row>
    <row r="472" spans="1:11" x14ac:dyDescent="0.2">
      <c r="A472" t="s">
        <v>511</v>
      </c>
      <c r="B472">
        <v>70</v>
      </c>
      <c r="C472" t="s">
        <v>512</v>
      </c>
      <c r="D472" t="s">
        <v>1376</v>
      </c>
      <c r="E472">
        <v>2026</v>
      </c>
      <c r="F472" s="163">
        <v>46113</v>
      </c>
      <c r="G472" t="s">
        <v>38</v>
      </c>
      <c r="H472" t="s">
        <v>1367</v>
      </c>
      <c r="I472">
        <v>6.7000000000000004E-2</v>
      </c>
      <c r="J472" s="164">
        <v>46219.482270023145</v>
      </c>
      <c r="K472" s="164">
        <v>46234.443921331018</v>
      </c>
    </row>
    <row r="473" spans="1:11" x14ac:dyDescent="0.2">
      <c r="A473" t="s">
        <v>511</v>
      </c>
      <c r="B473">
        <v>70</v>
      </c>
      <c r="C473" t="s">
        <v>512</v>
      </c>
      <c r="D473" t="s">
        <v>1376</v>
      </c>
      <c r="E473">
        <v>2026</v>
      </c>
      <c r="F473" s="163">
        <v>46113</v>
      </c>
      <c r="G473" t="s">
        <v>39</v>
      </c>
      <c r="H473" t="s">
        <v>1367</v>
      </c>
      <c r="I473">
        <v>6.7000000000000004E-2</v>
      </c>
      <c r="J473" s="164">
        <v>46219.482270023145</v>
      </c>
      <c r="K473" s="164">
        <v>46234.443921331018</v>
      </c>
    </row>
    <row r="474" spans="1:11" x14ac:dyDescent="0.2">
      <c r="A474" t="s">
        <v>511</v>
      </c>
      <c r="B474">
        <v>70</v>
      </c>
      <c r="C474" t="s">
        <v>512</v>
      </c>
      <c r="D474" t="s">
        <v>1376</v>
      </c>
      <c r="E474">
        <v>2026</v>
      </c>
      <c r="F474" s="163">
        <v>46143</v>
      </c>
      <c r="G474" t="s">
        <v>38</v>
      </c>
      <c r="H474" t="s">
        <v>435</v>
      </c>
      <c r="I474">
        <v>2.7E-2</v>
      </c>
      <c r="J474" s="164">
        <v>46219.482270023145</v>
      </c>
      <c r="K474" s="164">
        <v>46234.443921331018</v>
      </c>
    </row>
    <row r="475" spans="1:11" x14ac:dyDescent="0.2">
      <c r="A475" t="s">
        <v>511</v>
      </c>
      <c r="B475">
        <v>70</v>
      </c>
      <c r="C475" t="s">
        <v>512</v>
      </c>
      <c r="D475" t="s">
        <v>1376</v>
      </c>
      <c r="E475">
        <v>2026</v>
      </c>
      <c r="F475" s="163">
        <v>46143</v>
      </c>
      <c r="G475" t="s">
        <v>39</v>
      </c>
      <c r="H475" t="s">
        <v>435</v>
      </c>
      <c r="I475">
        <v>2.7E-2</v>
      </c>
      <c r="J475" s="164">
        <v>46219.482270023145</v>
      </c>
      <c r="K475" s="164">
        <v>46234.443921331018</v>
      </c>
    </row>
    <row r="476" spans="1:11" x14ac:dyDescent="0.2">
      <c r="A476" t="s">
        <v>511</v>
      </c>
      <c r="B476">
        <v>70</v>
      </c>
      <c r="C476" t="s">
        <v>512</v>
      </c>
      <c r="D476" t="s">
        <v>1376</v>
      </c>
      <c r="E476">
        <v>2026</v>
      </c>
      <c r="F476" s="163">
        <v>46143</v>
      </c>
      <c r="G476" t="s">
        <v>38</v>
      </c>
      <c r="H476" t="s">
        <v>1367</v>
      </c>
      <c r="I476">
        <v>6.7000000000000004E-2</v>
      </c>
      <c r="J476" s="164">
        <v>46219.482270023145</v>
      </c>
      <c r="K476" s="164">
        <v>46234.443921331018</v>
      </c>
    </row>
    <row r="477" spans="1:11" x14ac:dyDescent="0.2">
      <c r="A477" t="s">
        <v>511</v>
      </c>
      <c r="B477">
        <v>70</v>
      </c>
      <c r="C477" t="s">
        <v>512</v>
      </c>
      <c r="D477" t="s">
        <v>1376</v>
      </c>
      <c r="E477">
        <v>2026</v>
      </c>
      <c r="F477" s="163">
        <v>46143</v>
      </c>
      <c r="G477" t="s">
        <v>39</v>
      </c>
      <c r="H477" t="s">
        <v>1367</v>
      </c>
      <c r="I477">
        <v>6.7000000000000004E-2</v>
      </c>
      <c r="J477" s="164">
        <v>46219.482270023145</v>
      </c>
      <c r="K477" s="164">
        <v>46234.443921331018</v>
      </c>
    </row>
    <row r="478" spans="1:11" x14ac:dyDescent="0.2">
      <c r="A478" t="s">
        <v>511</v>
      </c>
      <c r="B478">
        <v>70</v>
      </c>
      <c r="C478" t="s">
        <v>512</v>
      </c>
      <c r="D478" t="s">
        <v>1376</v>
      </c>
      <c r="E478">
        <v>2026</v>
      </c>
      <c r="F478" s="163">
        <v>46174</v>
      </c>
      <c r="G478" t="s">
        <v>38</v>
      </c>
      <c r="H478" t="s">
        <v>435</v>
      </c>
      <c r="I478">
        <v>2.7E-2</v>
      </c>
      <c r="J478" s="164">
        <v>46219.482270023145</v>
      </c>
      <c r="K478" s="164">
        <v>46234.443921331018</v>
      </c>
    </row>
    <row r="479" spans="1:11" x14ac:dyDescent="0.2">
      <c r="A479" t="s">
        <v>511</v>
      </c>
      <c r="B479">
        <v>70</v>
      </c>
      <c r="C479" t="s">
        <v>512</v>
      </c>
      <c r="D479" t="s">
        <v>1376</v>
      </c>
      <c r="E479">
        <v>2026</v>
      </c>
      <c r="F479" s="163">
        <v>46174</v>
      </c>
      <c r="G479" t="s">
        <v>39</v>
      </c>
      <c r="H479" t="s">
        <v>435</v>
      </c>
      <c r="I479">
        <v>2.7E-2</v>
      </c>
      <c r="J479" s="164">
        <v>46219.482270023145</v>
      </c>
      <c r="K479" s="164">
        <v>46234.443921331018</v>
      </c>
    </row>
    <row r="480" spans="1:11" x14ac:dyDescent="0.2">
      <c r="A480" t="s">
        <v>511</v>
      </c>
      <c r="B480">
        <v>70</v>
      </c>
      <c r="C480" t="s">
        <v>512</v>
      </c>
      <c r="D480" t="s">
        <v>1376</v>
      </c>
      <c r="E480">
        <v>2026</v>
      </c>
      <c r="F480" s="163">
        <v>46174</v>
      </c>
      <c r="G480" t="s">
        <v>38</v>
      </c>
      <c r="H480" t="s">
        <v>1367</v>
      </c>
      <c r="I480">
        <v>6.7000000000000004E-2</v>
      </c>
      <c r="J480" s="164">
        <v>46219.482270023145</v>
      </c>
      <c r="K480" s="164">
        <v>46234.443921331018</v>
      </c>
    </row>
    <row r="481" spans="1:11" x14ac:dyDescent="0.2">
      <c r="A481" t="s">
        <v>511</v>
      </c>
      <c r="B481">
        <v>70</v>
      </c>
      <c r="C481" t="s">
        <v>512</v>
      </c>
      <c r="D481" t="s">
        <v>1376</v>
      </c>
      <c r="E481">
        <v>2026</v>
      </c>
      <c r="F481" s="163">
        <v>46174</v>
      </c>
      <c r="G481" t="s">
        <v>39</v>
      </c>
      <c r="H481" t="s">
        <v>1367</v>
      </c>
      <c r="I481">
        <v>6.7000000000000004E-2</v>
      </c>
      <c r="J481" s="164">
        <v>46219.482270023145</v>
      </c>
      <c r="K481" s="164">
        <v>46234.443921331018</v>
      </c>
    </row>
    <row r="482" spans="1:11" x14ac:dyDescent="0.2">
      <c r="A482" t="s">
        <v>1377</v>
      </c>
      <c r="B482">
        <v>82</v>
      </c>
      <c r="C482" t="s">
        <v>474</v>
      </c>
      <c r="D482" t="s">
        <v>1378</v>
      </c>
      <c r="E482">
        <v>2026</v>
      </c>
      <c r="F482" s="163">
        <v>45839</v>
      </c>
      <c r="G482" t="s">
        <v>38</v>
      </c>
      <c r="H482" t="s">
        <v>435</v>
      </c>
      <c r="I482">
        <v>1935.49</v>
      </c>
      <c r="J482" s="164">
        <v>46219.482270023145</v>
      </c>
      <c r="K482" s="164">
        <v>46234.443921331018</v>
      </c>
    </row>
    <row r="483" spans="1:11" x14ac:dyDescent="0.2">
      <c r="A483" t="s">
        <v>1377</v>
      </c>
      <c r="B483">
        <v>82</v>
      </c>
      <c r="C483" t="s">
        <v>474</v>
      </c>
      <c r="D483" t="s">
        <v>1378</v>
      </c>
      <c r="E483">
        <v>2026</v>
      </c>
      <c r="F483" s="163">
        <v>45839</v>
      </c>
      <c r="G483" t="s">
        <v>39</v>
      </c>
      <c r="H483" t="s">
        <v>435</v>
      </c>
      <c r="I483">
        <v>1935.49</v>
      </c>
      <c r="J483" s="164">
        <v>46219.482270023145</v>
      </c>
      <c r="K483" s="164">
        <v>46234.443921331018</v>
      </c>
    </row>
    <row r="484" spans="1:11" x14ac:dyDescent="0.2">
      <c r="A484" t="s">
        <v>1377</v>
      </c>
      <c r="B484">
        <v>82</v>
      </c>
      <c r="C484" t="s">
        <v>474</v>
      </c>
      <c r="D484" t="s">
        <v>1378</v>
      </c>
      <c r="E484">
        <v>2026</v>
      </c>
      <c r="F484" s="163">
        <v>45839</v>
      </c>
      <c r="G484" t="s">
        <v>38</v>
      </c>
      <c r="H484" t="s">
        <v>1367</v>
      </c>
      <c r="I484">
        <v>1935.49</v>
      </c>
      <c r="J484" s="164">
        <v>46219.482270023145</v>
      </c>
      <c r="K484" s="164">
        <v>46234.443921331018</v>
      </c>
    </row>
    <row r="485" spans="1:11" x14ac:dyDescent="0.2">
      <c r="A485" t="s">
        <v>1377</v>
      </c>
      <c r="B485">
        <v>82</v>
      </c>
      <c r="C485" t="s">
        <v>474</v>
      </c>
      <c r="D485" t="s">
        <v>1378</v>
      </c>
      <c r="E485">
        <v>2026</v>
      </c>
      <c r="F485" s="163">
        <v>45839</v>
      </c>
      <c r="G485" t="s">
        <v>39</v>
      </c>
      <c r="H485" t="s">
        <v>1367</v>
      </c>
      <c r="I485">
        <v>1935.49</v>
      </c>
      <c r="J485" s="164">
        <v>46219.482270023145</v>
      </c>
      <c r="K485" s="164">
        <v>46234.443921331018</v>
      </c>
    </row>
    <row r="486" spans="1:11" x14ac:dyDescent="0.2">
      <c r="A486" t="s">
        <v>1377</v>
      </c>
      <c r="B486">
        <v>82</v>
      </c>
      <c r="C486" t="s">
        <v>474</v>
      </c>
      <c r="D486" t="s">
        <v>1378</v>
      </c>
      <c r="E486">
        <v>2026</v>
      </c>
      <c r="F486" s="163">
        <v>45870</v>
      </c>
      <c r="G486" t="s">
        <v>38</v>
      </c>
      <c r="H486" t="s">
        <v>435</v>
      </c>
      <c r="I486">
        <v>1935.49</v>
      </c>
      <c r="J486" s="164">
        <v>46219.482270023145</v>
      </c>
      <c r="K486" s="164">
        <v>46234.443921331018</v>
      </c>
    </row>
    <row r="487" spans="1:11" x14ac:dyDescent="0.2">
      <c r="A487" t="s">
        <v>1377</v>
      </c>
      <c r="B487">
        <v>82</v>
      </c>
      <c r="C487" t="s">
        <v>474</v>
      </c>
      <c r="D487" t="s">
        <v>1378</v>
      </c>
      <c r="E487">
        <v>2026</v>
      </c>
      <c r="F487" s="163">
        <v>45870</v>
      </c>
      <c r="G487" t="s">
        <v>39</v>
      </c>
      <c r="H487" t="s">
        <v>435</v>
      </c>
      <c r="I487">
        <v>1935.49</v>
      </c>
      <c r="J487" s="164">
        <v>46219.482270023145</v>
      </c>
      <c r="K487" s="164">
        <v>46234.443921331018</v>
      </c>
    </row>
    <row r="488" spans="1:11" x14ac:dyDescent="0.2">
      <c r="A488" t="s">
        <v>1377</v>
      </c>
      <c r="B488">
        <v>82</v>
      </c>
      <c r="C488" t="s">
        <v>474</v>
      </c>
      <c r="D488" t="s">
        <v>1378</v>
      </c>
      <c r="E488">
        <v>2026</v>
      </c>
      <c r="F488" s="163">
        <v>45870</v>
      </c>
      <c r="G488" t="s">
        <v>38</v>
      </c>
      <c r="H488" t="s">
        <v>1367</v>
      </c>
      <c r="I488">
        <v>1935.49</v>
      </c>
      <c r="J488" s="164">
        <v>46219.482270023145</v>
      </c>
      <c r="K488" s="164">
        <v>46234.443921331018</v>
      </c>
    </row>
    <row r="489" spans="1:11" x14ac:dyDescent="0.2">
      <c r="A489" t="s">
        <v>1377</v>
      </c>
      <c r="B489">
        <v>82</v>
      </c>
      <c r="C489" t="s">
        <v>474</v>
      </c>
      <c r="D489" t="s">
        <v>1378</v>
      </c>
      <c r="E489">
        <v>2026</v>
      </c>
      <c r="F489" s="163">
        <v>45870</v>
      </c>
      <c r="G489" t="s">
        <v>39</v>
      </c>
      <c r="H489" t="s">
        <v>1367</v>
      </c>
      <c r="I489">
        <v>1935.49</v>
      </c>
      <c r="J489" s="164">
        <v>46219.482270023145</v>
      </c>
      <c r="K489" s="164">
        <v>46234.443921331018</v>
      </c>
    </row>
    <row r="490" spans="1:11" x14ac:dyDescent="0.2">
      <c r="A490" t="s">
        <v>1377</v>
      </c>
      <c r="B490">
        <v>82</v>
      </c>
      <c r="C490" t="s">
        <v>474</v>
      </c>
      <c r="D490" t="s">
        <v>1378</v>
      </c>
      <c r="E490">
        <v>2026</v>
      </c>
      <c r="F490" s="163">
        <v>45901</v>
      </c>
      <c r="G490" t="s">
        <v>38</v>
      </c>
      <c r="H490" t="s">
        <v>435</v>
      </c>
      <c r="I490">
        <v>1935.49</v>
      </c>
      <c r="J490" s="164">
        <v>46219.482270023145</v>
      </c>
      <c r="K490" s="164">
        <v>46234.443921331018</v>
      </c>
    </row>
    <row r="491" spans="1:11" x14ac:dyDescent="0.2">
      <c r="A491" t="s">
        <v>1377</v>
      </c>
      <c r="B491">
        <v>82</v>
      </c>
      <c r="C491" t="s">
        <v>474</v>
      </c>
      <c r="D491" t="s">
        <v>1378</v>
      </c>
      <c r="E491">
        <v>2026</v>
      </c>
      <c r="F491" s="163">
        <v>45901</v>
      </c>
      <c r="G491" t="s">
        <v>39</v>
      </c>
      <c r="H491" t="s">
        <v>435</v>
      </c>
      <c r="I491">
        <v>1935.49</v>
      </c>
      <c r="J491" s="164">
        <v>46219.482270023145</v>
      </c>
      <c r="K491" s="164">
        <v>46234.443921331018</v>
      </c>
    </row>
    <row r="492" spans="1:11" x14ac:dyDescent="0.2">
      <c r="A492" t="s">
        <v>1377</v>
      </c>
      <c r="B492">
        <v>82</v>
      </c>
      <c r="C492" t="s">
        <v>474</v>
      </c>
      <c r="D492" t="s">
        <v>1378</v>
      </c>
      <c r="E492">
        <v>2026</v>
      </c>
      <c r="F492" s="163">
        <v>45901</v>
      </c>
      <c r="G492" t="s">
        <v>38</v>
      </c>
      <c r="H492" t="s">
        <v>1367</v>
      </c>
      <c r="I492">
        <v>1935.49</v>
      </c>
      <c r="J492" s="164">
        <v>46219.482270023145</v>
      </c>
      <c r="K492" s="164">
        <v>46234.443921331018</v>
      </c>
    </row>
    <row r="493" spans="1:11" x14ac:dyDescent="0.2">
      <c r="A493" t="s">
        <v>1377</v>
      </c>
      <c r="B493">
        <v>82</v>
      </c>
      <c r="C493" t="s">
        <v>474</v>
      </c>
      <c r="D493" t="s">
        <v>1378</v>
      </c>
      <c r="E493">
        <v>2026</v>
      </c>
      <c r="F493" s="163">
        <v>45901</v>
      </c>
      <c r="G493" t="s">
        <v>39</v>
      </c>
      <c r="H493" t="s">
        <v>1367</v>
      </c>
      <c r="I493">
        <v>1935.49</v>
      </c>
      <c r="J493" s="164">
        <v>46219.482270023145</v>
      </c>
      <c r="K493" s="164">
        <v>46234.443921331018</v>
      </c>
    </row>
    <row r="494" spans="1:11" x14ac:dyDescent="0.2">
      <c r="A494" t="s">
        <v>1377</v>
      </c>
      <c r="B494">
        <v>82</v>
      </c>
      <c r="C494" t="s">
        <v>474</v>
      </c>
      <c r="D494" t="s">
        <v>1378</v>
      </c>
      <c r="E494">
        <v>2026</v>
      </c>
      <c r="F494" s="163">
        <v>45931</v>
      </c>
      <c r="G494" t="s">
        <v>38</v>
      </c>
      <c r="H494" t="s">
        <v>435</v>
      </c>
      <c r="I494">
        <v>1935.49</v>
      </c>
      <c r="J494" s="164">
        <v>46219.482270023145</v>
      </c>
      <c r="K494" s="164">
        <v>46234.443921331018</v>
      </c>
    </row>
    <row r="495" spans="1:11" x14ac:dyDescent="0.2">
      <c r="A495" t="s">
        <v>1377</v>
      </c>
      <c r="B495">
        <v>82</v>
      </c>
      <c r="C495" t="s">
        <v>474</v>
      </c>
      <c r="D495" t="s">
        <v>1378</v>
      </c>
      <c r="E495">
        <v>2026</v>
      </c>
      <c r="F495" s="163">
        <v>45931</v>
      </c>
      <c r="G495" t="s">
        <v>39</v>
      </c>
      <c r="H495" t="s">
        <v>435</v>
      </c>
      <c r="I495">
        <v>1935.49</v>
      </c>
      <c r="J495" s="164">
        <v>46219.482270023145</v>
      </c>
      <c r="K495" s="164">
        <v>46234.443921331018</v>
      </c>
    </row>
    <row r="496" spans="1:11" x14ac:dyDescent="0.2">
      <c r="A496" t="s">
        <v>1377</v>
      </c>
      <c r="B496">
        <v>82</v>
      </c>
      <c r="C496" t="s">
        <v>474</v>
      </c>
      <c r="D496" t="s">
        <v>1378</v>
      </c>
      <c r="E496">
        <v>2026</v>
      </c>
      <c r="F496" s="163">
        <v>45931</v>
      </c>
      <c r="G496" t="s">
        <v>38</v>
      </c>
      <c r="H496" t="s">
        <v>1367</v>
      </c>
      <c r="I496">
        <v>1935.49</v>
      </c>
      <c r="J496" s="164">
        <v>46219.482270023145</v>
      </c>
      <c r="K496" s="164">
        <v>46234.443921331018</v>
      </c>
    </row>
    <row r="497" spans="1:11" x14ac:dyDescent="0.2">
      <c r="A497" t="s">
        <v>1377</v>
      </c>
      <c r="B497">
        <v>82</v>
      </c>
      <c r="C497" t="s">
        <v>474</v>
      </c>
      <c r="D497" t="s">
        <v>1378</v>
      </c>
      <c r="E497">
        <v>2026</v>
      </c>
      <c r="F497" s="163">
        <v>45931</v>
      </c>
      <c r="G497" t="s">
        <v>39</v>
      </c>
      <c r="H497" t="s">
        <v>1367</v>
      </c>
      <c r="I497">
        <v>1935.49</v>
      </c>
      <c r="J497" s="164">
        <v>46219.482270023145</v>
      </c>
      <c r="K497" s="164">
        <v>46234.443921331018</v>
      </c>
    </row>
    <row r="498" spans="1:11" x14ac:dyDescent="0.2">
      <c r="A498" t="s">
        <v>1377</v>
      </c>
      <c r="B498">
        <v>82</v>
      </c>
      <c r="C498" t="s">
        <v>474</v>
      </c>
      <c r="D498" t="s">
        <v>1378</v>
      </c>
      <c r="E498">
        <v>2026</v>
      </c>
      <c r="F498" s="163">
        <v>45962</v>
      </c>
      <c r="G498" t="s">
        <v>38</v>
      </c>
      <c r="H498" t="s">
        <v>435</v>
      </c>
      <c r="I498">
        <v>1935.49</v>
      </c>
      <c r="J498" s="164">
        <v>46219.482270023145</v>
      </c>
      <c r="K498" s="164">
        <v>46234.443921331018</v>
      </c>
    </row>
    <row r="499" spans="1:11" x14ac:dyDescent="0.2">
      <c r="A499" t="s">
        <v>1377</v>
      </c>
      <c r="B499">
        <v>82</v>
      </c>
      <c r="C499" t="s">
        <v>474</v>
      </c>
      <c r="D499" t="s">
        <v>1378</v>
      </c>
      <c r="E499">
        <v>2026</v>
      </c>
      <c r="F499" s="163">
        <v>45962</v>
      </c>
      <c r="G499" t="s">
        <v>39</v>
      </c>
      <c r="H499" t="s">
        <v>435</v>
      </c>
      <c r="I499">
        <v>1935.49</v>
      </c>
      <c r="J499" s="164">
        <v>46219.482270023145</v>
      </c>
      <c r="K499" s="164">
        <v>46234.443921331018</v>
      </c>
    </row>
    <row r="500" spans="1:11" x14ac:dyDescent="0.2">
      <c r="A500" t="s">
        <v>1377</v>
      </c>
      <c r="B500">
        <v>82</v>
      </c>
      <c r="C500" t="s">
        <v>474</v>
      </c>
      <c r="D500" t="s">
        <v>1378</v>
      </c>
      <c r="E500">
        <v>2026</v>
      </c>
      <c r="F500" s="163">
        <v>45962</v>
      </c>
      <c r="G500" t="s">
        <v>38</v>
      </c>
      <c r="H500" t="s">
        <v>1367</v>
      </c>
      <c r="I500">
        <v>1935.49</v>
      </c>
      <c r="J500" s="164">
        <v>46219.482270023145</v>
      </c>
      <c r="K500" s="164">
        <v>46234.443921331018</v>
      </c>
    </row>
    <row r="501" spans="1:11" x14ac:dyDescent="0.2">
      <c r="A501" t="s">
        <v>1377</v>
      </c>
      <c r="B501">
        <v>82</v>
      </c>
      <c r="C501" t="s">
        <v>474</v>
      </c>
      <c r="D501" t="s">
        <v>1378</v>
      </c>
      <c r="E501">
        <v>2026</v>
      </c>
      <c r="F501" s="163">
        <v>45962</v>
      </c>
      <c r="G501" t="s">
        <v>39</v>
      </c>
      <c r="H501" t="s">
        <v>1367</v>
      </c>
      <c r="I501">
        <v>1935.49</v>
      </c>
      <c r="J501" s="164">
        <v>46219.482270023145</v>
      </c>
      <c r="K501" s="164">
        <v>46234.443921331018</v>
      </c>
    </row>
    <row r="502" spans="1:11" x14ac:dyDescent="0.2">
      <c r="A502" t="s">
        <v>1377</v>
      </c>
      <c r="B502">
        <v>82</v>
      </c>
      <c r="C502" t="s">
        <v>474</v>
      </c>
      <c r="D502" t="s">
        <v>1378</v>
      </c>
      <c r="E502">
        <v>2026</v>
      </c>
      <c r="F502" s="163">
        <v>45992</v>
      </c>
      <c r="G502" t="s">
        <v>38</v>
      </c>
      <c r="H502" t="s">
        <v>435</v>
      </c>
      <c r="I502">
        <v>1935.49</v>
      </c>
      <c r="J502" s="164">
        <v>46219.482270023145</v>
      </c>
      <c r="K502" s="164">
        <v>46234.443921331018</v>
      </c>
    </row>
    <row r="503" spans="1:11" x14ac:dyDescent="0.2">
      <c r="A503" t="s">
        <v>1377</v>
      </c>
      <c r="B503">
        <v>82</v>
      </c>
      <c r="C503" t="s">
        <v>474</v>
      </c>
      <c r="D503" t="s">
        <v>1378</v>
      </c>
      <c r="E503">
        <v>2026</v>
      </c>
      <c r="F503" s="163">
        <v>45992</v>
      </c>
      <c r="G503" t="s">
        <v>39</v>
      </c>
      <c r="H503" t="s">
        <v>435</v>
      </c>
      <c r="I503">
        <v>1935.49</v>
      </c>
      <c r="J503" s="164">
        <v>46219.482270023145</v>
      </c>
      <c r="K503" s="164">
        <v>46234.443921331018</v>
      </c>
    </row>
    <row r="504" spans="1:11" x14ac:dyDescent="0.2">
      <c r="A504" t="s">
        <v>1377</v>
      </c>
      <c r="B504">
        <v>82</v>
      </c>
      <c r="C504" t="s">
        <v>474</v>
      </c>
      <c r="D504" t="s">
        <v>1378</v>
      </c>
      <c r="E504">
        <v>2026</v>
      </c>
      <c r="F504" s="163">
        <v>45992</v>
      </c>
      <c r="G504" t="s">
        <v>38</v>
      </c>
      <c r="H504" t="s">
        <v>1367</v>
      </c>
      <c r="I504">
        <v>1935.49</v>
      </c>
      <c r="J504" s="164">
        <v>46219.482270023145</v>
      </c>
      <c r="K504" s="164">
        <v>46234.443921331018</v>
      </c>
    </row>
    <row r="505" spans="1:11" x14ac:dyDescent="0.2">
      <c r="A505" t="s">
        <v>1377</v>
      </c>
      <c r="B505">
        <v>82</v>
      </c>
      <c r="C505" t="s">
        <v>474</v>
      </c>
      <c r="D505" t="s">
        <v>1378</v>
      </c>
      <c r="E505">
        <v>2026</v>
      </c>
      <c r="F505" s="163">
        <v>45992</v>
      </c>
      <c r="G505" t="s">
        <v>39</v>
      </c>
      <c r="H505" t="s">
        <v>1367</v>
      </c>
      <c r="I505">
        <v>1935.49</v>
      </c>
      <c r="J505" s="164">
        <v>46219.482270023145</v>
      </c>
      <c r="K505" s="164">
        <v>46234.443921331018</v>
      </c>
    </row>
    <row r="506" spans="1:11" x14ac:dyDescent="0.2">
      <c r="A506" t="s">
        <v>1377</v>
      </c>
      <c r="B506">
        <v>82</v>
      </c>
      <c r="C506" t="s">
        <v>474</v>
      </c>
      <c r="D506" t="s">
        <v>1378</v>
      </c>
      <c r="E506">
        <v>2026</v>
      </c>
      <c r="F506" s="163">
        <v>46023</v>
      </c>
      <c r="G506" t="s">
        <v>38</v>
      </c>
      <c r="H506" t="s">
        <v>435</v>
      </c>
      <c r="I506">
        <v>1935.49</v>
      </c>
      <c r="J506" s="164">
        <v>46219.482270023145</v>
      </c>
      <c r="K506" s="164">
        <v>46234.443921331018</v>
      </c>
    </row>
    <row r="507" spans="1:11" x14ac:dyDescent="0.2">
      <c r="A507" t="s">
        <v>1377</v>
      </c>
      <c r="B507">
        <v>82</v>
      </c>
      <c r="C507" t="s">
        <v>474</v>
      </c>
      <c r="D507" t="s">
        <v>1378</v>
      </c>
      <c r="E507">
        <v>2026</v>
      </c>
      <c r="F507" s="163">
        <v>46023</v>
      </c>
      <c r="G507" t="s">
        <v>39</v>
      </c>
      <c r="H507" t="s">
        <v>435</v>
      </c>
      <c r="I507">
        <v>1935.49</v>
      </c>
      <c r="J507" s="164">
        <v>46219.482270023145</v>
      </c>
      <c r="K507" s="164">
        <v>46234.443921331018</v>
      </c>
    </row>
    <row r="508" spans="1:11" x14ac:dyDescent="0.2">
      <c r="A508" t="s">
        <v>1377</v>
      </c>
      <c r="B508">
        <v>82</v>
      </c>
      <c r="C508" t="s">
        <v>474</v>
      </c>
      <c r="D508" t="s">
        <v>1378</v>
      </c>
      <c r="E508">
        <v>2026</v>
      </c>
      <c r="F508" s="163">
        <v>46023</v>
      </c>
      <c r="G508" t="s">
        <v>38</v>
      </c>
      <c r="H508" t="s">
        <v>1367</v>
      </c>
      <c r="I508">
        <v>1935.49</v>
      </c>
      <c r="J508" s="164">
        <v>46219.482270023145</v>
      </c>
      <c r="K508" s="164">
        <v>46234.443921331018</v>
      </c>
    </row>
    <row r="509" spans="1:11" x14ac:dyDescent="0.2">
      <c r="A509" t="s">
        <v>1377</v>
      </c>
      <c r="B509">
        <v>82</v>
      </c>
      <c r="C509" t="s">
        <v>474</v>
      </c>
      <c r="D509" t="s">
        <v>1378</v>
      </c>
      <c r="E509">
        <v>2026</v>
      </c>
      <c r="F509" s="163">
        <v>46023</v>
      </c>
      <c r="G509" t="s">
        <v>39</v>
      </c>
      <c r="H509" t="s">
        <v>1367</v>
      </c>
      <c r="I509">
        <v>1935.49</v>
      </c>
      <c r="J509" s="164">
        <v>46219.482270023145</v>
      </c>
      <c r="K509" s="164">
        <v>46234.443921331018</v>
      </c>
    </row>
    <row r="510" spans="1:11" x14ac:dyDescent="0.2">
      <c r="A510" t="s">
        <v>1377</v>
      </c>
      <c r="B510">
        <v>82</v>
      </c>
      <c r="C510" t="s">
        <v>474</v>
      </c>
      <c r="D510" t="s">
        <v>1378</v>
      </c>
      <c r="E510">
        <v>2026</v>
      </c>
      <c r="F510" s="163">
        <v>46054</v>
      </c>
      <c r="G510" t="s">
        <v>38</v>
      </c>
      <c r="H510" t="s">
        <v>435</v>
      </c>
      <c r="I510">
        <v>1935.49</v>
      </c>
      <c r="J510" s="164">
        <v>46219.482270023145</v>
      </c>
      <c r="K510" s="164">
        <v>46234.443921331018</v>
      </c>
    </row>
    <row r="511" spans="1:11" x14ac:dyDescent="0.2">
      <c r="A511" t="s">
        <v>1377</v>
      </c>
      <c r="B511">
        <v>82</v>
      </c>
      <c r="C511" t="s">
        <v>474</v>
      </c>
      <c r="D511" t="s">
        <v>1378</v>
      </c>
      <c r="E511">
        <v>2026</v>
      </c>
      <c r="F511" s="163">
        <v>46054</v>
      </c>
      <c r="G511" t="s">
        <v>39</v>
      </c>
      <c r="H511" t="s">
        <v>435</v>
      </c>
      <c r="I511">
        <v>1935.49</v>
      </c>
      <c r="J511" s="164">
        <v>46219.482270023145</v>
      </c>
      <c r="K511" s="164">
        <v>46234.443921331018</v>
      </c>
    </row>
    <row r="512" spans="1:11" x14ac:dyDescent="0.2">
      <c r="A512" t="s">
        <v>1377</v>
      </c>
      <c r="B512">
        <v>82</v>
      </c>
      <c r="C512" t="s">
        <v>474</v>
      </c>
      <c r="D512" t="s">
        <v>1378</v>
      </c>
      <c r="E512">
        <v>2026</v>
      </c>
      <c r="F512" s="163">
        <v>46054</v>
      </c>
      <c r="G512" t="s">
        <v>38</v>
      </c>
      <c r="H512" t="s">
        <v>1367</v>
      </c>
      <c r="I512">
        <v>1935.49</v>
      </c>
      <c r="J512" s="164">
        <v>46219.482270023145</v>
      </c>
      <c r="K512" s="164">
        <v>46234.443921331018</v>
      </c>
    </row>
    <row r="513" spans="1:11" x14ac:dyDescent="0.2">
      <c r="A513" t="s">
        <v>1377</v>
      </c>
      <c r="B513">
        <v>82</v>
      </c>
      <c r="C513" t="s">
        <v>474</v>
      </c>
      <c r="D513" t="s">
        <v>1378</v>
      </c>
      <c r="E513">
        <v>2026</v>
      </c>
      <c r="F513" s="163">
        <v>46054</v>
      </c>
      <c r="G513" t="s">
        <v>39</v>
      </c>
      <c r="H513" t="s">
        <v>1367</v>
      </c>
      <c r="I513">
        <v>1935.49</v>
      </c>
      <c r="J513" s="164">
        <v>46219.482270023145</v>
      </c>
      <c r="K513" s="164">
        <v>46234.443921331018</v>
      </c>
    </row>
    <row r="514" spans="1:11" x14ac:dyDescent="0.2">
      <c r="A514" t="s">
        <v>1377</v>
      </c>
      <c r="B514">
        <v>82</v>
      </c>
      <c r="C514" t="s">
        <v>474</v>
      </c>
      <c r="D514" t="s">
        <v>1378</v>
      </c>
      <c r="E514">
        <v>2026</v>
      </c>
      <c r="F514" s="163">
        <v>46082</v>
      </c>
      <c r="G514" t="s">
        <v>38</v>
      </c>
      <c r="H514" t="s">
        <v>435</v>
      </c>
      <c r="I514">
        <v>1935.49</v>
      </c>
      <c r="J514" s="164">
        <v>46219.482270023145</v>
      </c>
      <c r="K514" s="164">
        <v>46234.443921331018</v>
      </c>
    </row>
    <row r="515" spans="1:11" x14ac:dyDescent="0.2">
      <c r="A515" t="s">
        <v>1377</v>
      </c>
      <c r="B515">
        <v>82</v>
      </c>
      <c r="C515" t="s">
        <v>474</v>
      </c>
      <c r="D515" t="s">
        <v>1378</v>
      </c>
      <c r="E515">
        <v>2026</v>
      </c>
      <c r="F515" s="163">
        <v>46082</v>
      </c>
      <c r="G515" t="s">
        <v>39</v>
      </c>
      <c r="H515" t="s">
        <v>435</v>
      </c>
      <c r="I515">
        <v>1935.49</v>
      </c>
      <c r="J515" s="164">
        <v>46219.482270023145</v>
      </c>
      <c r="K515" s="164">
        <v>46234.443921331018</v>
      </c>
    </row>
    <row r="516" spans="1:11" x14ac:dyDescent="0.2">
      <c r="A516" t="s">
        <v>1377</v>
      </c>
      <c r="B516">
        <v>82</v>
      </c>
      <c r="C516" t="s">
        <v>474</v>
      </c>
      <c r="D516" t="s">
        <v>1378</v>
      </c>
      <c r="E516">
        <v>2026</v>
      </c>
      <c r="F516" s="163">
        <v>46082</v>
      </c>
      <c r="G516" t="s">
        <v>38</v>
      </c>
      <c r="H516" t="s">
        <v>1367</v>
      </c>
      <c r="I516">
        <v>1935.49</v>
      </c>
      <c r="J516" s="164">
        <v>46219.482270023145</v>
      </c>
      <c r="K516" s="164">
        <v>46234.443921331018</v>
      </c>
    </row>
    <row r="517" spans="1:11" x14ac:dyDescent="0.2">
      <c r="A517" t="s">
        <v>1377</v>
      </c>
      <c r="B517">
        <v>82</v>
      </c>
      <c r="C517" t="s">
        <v>474</v>
      </c>
      <c r="D517" t="s">
        <v>1378</v>
      </c>
      <c r="E517">
        <v>2026</v>
      </c>
      <c r="F517" s="163">
        <v>46082</v>
      </c>
      <c r="G517" t="s">
        <v>39</v>
      </c>
      <c r="H517" t="s">
        <v>1367</v>
      </c>
      <c r="I517">
        <v>1935.49</v>
      </c>
      <c r="J517" s="164">
        <v>46219.482270023145</v>
      </c>
      <c r="K517" s="164">
        <v>46234.443921331018</v>
      </c>
    </row>
    <row r="518" spans="1:11" x14ac:dyDescent="0.2">
      <c r="A518" t="s">
        <v>1377</v>
      </c>
      <c r="B518">
        <v>82</v>
      </c>
      <c r="C518" t="s">
        <v>474</v>
      </c>
      <c r="D518" t="s">
        <v>1378</v>
      </c>
      <c r="E518">
        <v>2026</v>
      </c>
      <c r="F518" s="163">
        <v>46113</v>
      </c>
      <c r="G518" t="s">
        <v>38</v>
      </c>
      <c r="H518" t="s">
        <v>435</v>
      </c>
      <c r="I518">
        <v>1935.49</v>
      </c>
      <c r="J518" s="164">
        <v>46219.482270023145</v>
      </c>
      <c r="K518" s="164">
        <v>46234.443921331018</v>
      </c>
    </row>
    <row r="519" spans="1:11" x14ac:dyDescent="0.2">
      <c r="A519" t="s">
        <v>1377</v>
      </c>
      <c r="B519">
        <v>82</v>
      </c>
      <c r="C519" t="s">
        <v>474</v>
      </c>
      <c r="D519" t="s">
        <v>1378</v>
      </c>
      <c r="E519">
        <v>2026</v>
      </c>
      <c r="F519" s="163">
        <v>46113</v>
      </c>
      <c r="G519" t="s">
        <v>39</v>
      </c>
      <c r="H519" t="s">
        <v>435</v>
      </c>
      <c r="I519">
        <v>1935.49</v>
      </c>
      <c r="J519" s="164">
        <v>46219.482270023145</v>
      </c>
      <c r="K519" s="164">
        <v>46234.443921331018</v>
      </c>
    </row>
    <row r="520" spans="1:11" x14ac:dyDescent="0.2">
      <c r="A520" t="s">
        <v>1377</v>
      </c>
      <c r="B520">
        <v>82</v>
      </c>
      <c r="C520" t="s">
        <v>474</v>
      </c>
      <c r="D520" t="s">
        <v>1378</v>
      </c>
      <c r="E520">
        <v>2026</v>
      </c>
      <c r="F520" s="163">
        <v>46113</v>
      </c>
      <c r="G520" t="s">
        <v>38</v>
      </c>
      <c r="H520" t="s">
        <v>1367</v>
      </c>
      <c r="I520">
        <v>1935.49</v>
      </c>
      <c r="J520" s="164">
        <v>46219.482270023145</v>
      </c>
      <c r="K520" s="164">
        <v>46234.443921331018</v>
      </c>
    </row>
    <row r="521" spans="1:11" x14ac:dyDescent="0.2">
      <c r="A521" t="s">
        <v>1377</v>
      </c>
      <c r="B521">
        <v>82</v>
      </c>
      <c r="C521" t="s">
        <v>474</v>
      </c>
      <c r="D521" t="s">
        <v>1378</v>
      </c>
      <c r="E521">
        <v>2026</v>
      </c>
      <c r="F521" s="163">
        <v>46113</v>
      </c>
      <c r="G521" t="s">
        <v>39</v>
      </c>
      <c r="H521" t="s">
        <v>1367</v>
      </c>
      <c r="I521">
        <v>1935.49</v>
      </c>
      <c r="J521" s="164">
        <v>46219.482270023145</v>
      </c>
      <c r="K521" s="164">
        <v>46234.443921331018</v>
      </c>
    </row>
    <row r="522" spans="1:11" x14ac:dyDescent="0.2">
      <c r="A522" t="s">
        <v>1377</v>
      </c>
      <c r="B522">
        <v>82</v>
      </c>
      <c r="C522" t="s">
        <v>474</v>
      </c>
      <c r="D522" t="s">
        <v>1378</v>
      </c>
      <c r="E522">
        <v>2026</v>
      </c>
      <c r="F522" s="163">
        <v>46143</v>
      </c>
      <c r="G522" t="s">
        <v>38</v>
      </c>
      <c r="H522" t="s">
        <v>435</v>
      </c>
      <c r="I522">
        <v>1935.49</v>
      </c>
      <c r="J522" s="164">
        <v>46219.482270023145</v>
      </c>
      <c r="K522" s="164">
        <v>46234.443921331018</v>
      </c>
    </row>
    <row r="523" spans="1:11" x14ac:dyDescent="0.2">
      <c r="A523" t="s">
        <v>1377</v>
      </c>
      <c r="B523">
        <v>82</v>
      </c>
      <c r="C523" t="s">
        <v>474</v>
      </c>
      <c r="D523" t="s">
        <v>1378</v>
      </c>
      <c r="E523">
        <v>2026</v>
      </c>
      <c r="F523" s="163">
        <v>46143</v>
      </c>
      <c r="G523" t="s">
        <v>39</v>
      </c>
      <c r="H523" t="s">
        <v>435</v>
      </c>
      <c r="I523">
        <v>1935.49</v>
      </c>
      <c r="J523" s="164">
        <v>46219.482270023145</v>
      </c>
      <c r="K523" s="164">
        <v>46234.443921331018</v>
      </c>
    </row>
    <row r="524" spans="1:11" x14ac:dyDescent="0.2">
      <c r="A524" t="s">
        <v>1377</v>
      </c>
      <c r="B524">
        <v>82</v>
      </c>
      <c r="C524" t="s">
        <v>474</v>
      </c>
      <c r="D524" t="s">
        <v>1378</v>
      </c>
      <c r="E524">
        <v>2026</v>
      </c>
      <c r="F524" s="163">
        <v>46143</v>
      </c>
      <c r="G524" t="s">
        <v>38</v>
      </c>
      <c r="H524" t="s">
        <v>1367</v>
      </c>
      <c r="I524">
        <v>1935.49</v>
      </c>
      <c r="J524" s="164">
        <v>46219.482270023145</v>
      </c>
      <c r="K524" s="164">
        <v>46234.443921331018</v>
      </c>
    </row>
    <row r="525" spans="1:11" x14ac:dyDescent="0.2">
      <c r="A525" t="s">
        <v>1377</v>
      </c>
      <c r="B525">
        <v>82</v>
      </c>
      <c r="C525" t="s">
        <v>474</v>
      </c>
      <c r="D525" t="s">
        <v>1378</v>
      </c>
      <c r="E525">
        <v>2026</v>
      </c>
      <c r="F525" s="163">
        <v>46143</v>
      </c>
      <c r="G525" t="s">
        <v>39</v>
      </c>
      <c r="H525" t="s">
        <v>1367</v>
      </c>
      <c r="I525">
        <v>1935.49</v>
      </c>
      <c r="J525" s="164">
        <v>46219.482270023145</v>
      </c>
      <c r="K525" s="164">
        <v>46234.443921331018</v>
      </c>
    </row>
    <row r="526" spans="1:11" x14ac:dyDescent="0.2">
      <c r="A526" t="s">
        <v>1377</v>
      </c>
      <c r="B526">
        <v>82</v>
      </c>
      <c r="C526" t="s">
        <v>474</v>
      </c>
      <c r="D526" t="s">
        <v>1378</v>
      </c>
      <c r="E526">
        <v>2026</v>
      </c>
      <c r="F526" s="163">
        <v>46174</v>
      </c>
      <c r="G526" t="s">
        <v>38</v>
      </c>
      <c r="H526" t="s">
        <v>435</v>
      </c>
      <c r="I526">
        <v>1935.49</v>
      </c>
      <c r="J526" s="164">
        <v>46219.482270023145</v>
      </c>
      <c r="K526" s="164">
        <v>46234.443921331018</v>
      </c>
    </row>
    <row r="527" spans="1:11" x14ac:dyDescent="0.2">
      <c r="A527" t="s">
        <v>1377</v>
      </c>
      <c r="B527">
        <v>82</v>
      </c>
      <c r="C527" t="s">
        <v>474</v>
      </c>
      <c r="D527" t="s">
        <v>1378</v>
      </c>
      <c r="E527">
        <v>2026</v>
      </c>
      <c r="F527" s="163">
        <v>46174</v>
      </c>
      <c r="G527" t="s">
        <v>39</v>
      </c>
      <c r="H527" t="s">
        <v>435</v>
      </c>
      <c r="I527">
        <v>1935.49</v>
      </c>
      <c r="J527" s="164">
        <v>46219.482270023145</v>
      </c>
      <c r="K527" s="164">
        <v>46234.443921331018</v>
      </c>
    </row>
    <row r="528" spans="1:11" x14ac:dyDescent="0.2">
      <c r="A528" t="s">
        <v>1377</v>
      </c>
      <c r="B528">
        <v>82</v>
      </c>
      <c r="C528" t="s">
        <v>474</v>
      </c>
      <c r="D528" t="s">
        <v>1378</v>
      </c>
      <c r="E528">
        <v>2026</v>
      </c>
      <c r="F528" s="163">
        <v>46174</v>
      </c>
      <c r="G528" t="s">
        <v>38</v>
      </c>
      <c r="H528" t="s">
        <v>1367</v>
      </c>
      <c r="I528">
        <v>1935.49</v>
      </c>
      <c r="J528" s="164">
        <v>46219.482270023145</v>
      </c>
      <c r="K528" s="164">
        <v>46234.443921331018</v>
      </c>
    </row>
    <row r="529" spans="1:11" x14ac:dyDescent="0.2">
      <c r="A529" t="s">
        <v>1377</v>
      </c>
      <c r="B529">
        <v>82</v>
      </c>
      <c r="C529" t="s">
        <v>474</v>
      </c>
      <c r="D529" t="s">
        <v>1378</v>
      </c>
      <c r="E529">
        <v>2026</v>
      </c>
      <c r="F529" s="163">
        <v>46174</v>
      </c>
      <c r="G529" t="s">
        <v>39</v>
      </c>
      <c r="H529" t="s">
        <v>1367</v>
      </c>
      <c r="I529">
        <v>1935.49</v>
      </c>
      <c r="J529" s="164">
        <v>46219.482270023145</v>
      </c>
      <c r="K529" s="164">
        <v>46234.443921331018</v>
      </c>
    </row>
    <row r="530" spans="1:11" x14ac:dyDescent="0.2">
      <c r="A530" t="s">
        <v>1377</v>
      </c>
      <c r="B530">
        <v>83</v>
      </c>
      <c r="C530" t="s">
        <v>475</v>
      </c>
      <c r="D530" t="s">
        <v>1378</v>
      </c>
      <c r="E530">
        <v>2026</v>
      </c>
      <c r="F530" s="163">
        <v>45839</v>
      </c>
      <c r="G530" t="s">
        <v>38</v>
      </c>
      <c r="H530" t="s">
        <v>435</v>
      </c>
      <c r="I530">
        <v>1075.27</v>
      </c>
      <c r="J530" s="164">
        <v>46219.482270023145</v>
      </c>
      <c r="K530" s="164">
        <v>46234.443921331018</v>
      </c>
    </row>
    <row r="531" spans="1:11" x14ac:dyDescent="0.2">
      <c r="A531" t="s">
        <v>1377</v>
      </c>
      <c r="B531">
        <v>83</v>
      </c>
      <c r="C531" t="s">
        <v>475</v>
      </c>
      <c r="D531" t="s">
        <v>1378</v>
      </c>
      <c r="E531">
        <v>2026</v>
      </c>
      <c r="F531" s="163">
        <v>45839</v>
      </c>
      <c r="G531" t="s">
        <v>39</v>
      </c>
      <c r="H531" t="s">
        <v>435</v>
      </c>
      <c r="I531">
        <v>1075.27</v>
      </c>
      <c r="J531" s="164">
        <v>46219.482270023145</v>
      </c>
      <c r="K531" s="164">
        <v>46234.443921331018</v>
      </c>
    </row>
    <row r="532" spans="1:11" x14ac:dyDescent="0.2">
      <c r="A532" t="s">
        <v>1377</v>
      </c>
      <c r="B532">
        <v>83</v>
      </c>
      <c r="C532" t="s">
        <v>475</v>
      </c>
      <c r="D532" t="s">
        <v>1378</v>
      </c>
      <c r="E532">
        <v>2026</v>
      </c>
      <c r="F532" s="163">
        <v>45839</v>
      </c>
      <c r="G532" t="s">
        <v>38</v>
      </c>
      <c r="H532" t="s">
        <v>1367</v>
      </c>
      <c r="I532">
        <v>1075.27</v>
      </c>
      <c r="J532" s="164">
        <v>46219.482270023145</v>
      </c>
      <c r="K532" s="164">
        <v>46234.443921331018</v>
      </c>
    </row>
    <row r="533" spans="1:11" x14ac:dyDescent="0.2">
      <c r="A533" t="s">
        <v>1377</v>
      </c>
      <c r="B533">
        <v>83</v>
      </c>
      <c r="C533" t="s">
        <v>475</v>
      </c>
      <c r="D533" t="s">
        <v>1378</v>
      </c>
      <c r="E533">
        <v>2026</v>
      </c>
      <c r="F533" s="163">
        <v>45839</v>
      </c>
      <c r="G533" t="s">
        <v>39</v>
      </c>
      <c r="H533" t="s">
        <v>1367</v>
      </c>
      <c r="I533">
        <v>1075.27</v>
      </c>
      <c r="J533" s="164">
        <v>46219.482270023145</v>
      </c>
      <c r="K533" s="164">
        <v>46234.443921331018</v>
      </c>
    </row>
    <row r="534" spans="1:11" x14ac:dyDescent="0.2">
      <c r="A534" t="s">
        <v>1377</v>
      </c>
      <c r="B534">
        <v>83</v>
      </c>
      <c r="C534" t="s">
        <v>475</v>
      </c>
      <c r="D534" t="s">
        <v>1378</v>
      </c>
      <c r="E534">
        <v>2026</v>
      </c>
      <c r="F534" s="163">
        <v>45870</v>
      </c>
      <c r="G534" t="s">
        <v>38</v>
      </c>
      <c r="H534" t="s">
        <v>435</v>
      </c>
      <c r="I534">
        <v>1075.27</v>
      </c>
      <c r="J534" s="164">
        <v>46219.482270023145</v>
      </c>
      <c r="K534" s="164">
        <v>46234.443921331018</v>
      </c>
    </row>
    <row r="535" spans="1:11" x14ac:dyDescent="0.2">
      <c r="A535" t="s">
        <v>1377</v>
      </c>
      <c r="B535">
        <v>83</v>
      </c>
      <c r="C535" t="s">
        <v>475</v>
      </c>
      <c r="D535" t="s">
        <v>1378</v>
      </c>
      <c r="E535">
        <v>2026</v>
      </c>
      <c r="F535" s="163">
        <v>45870</v>
      </c>
      <c r="G535" t="s">
        <v>39</v>
      </c>
      <c r="H535" t="s">
        <v>435</v>
      </c>
      <c r="I535">
        <v>1075.27</v>
      </c>
      <c r="J535" s="164">
        <v>46219.482270023145</v>
      </c>
      <c r="K535" s="164">
        <v>46234.443921331018</v>
      </c>
    </row>
    <row r="536" spans="1:11" x14ac:dyDescent="0.2">
      <c r="A536" t="s">
        <v>1377</v>
      </c>
      <c r="B536">
        <v>83</v>
      </c>
      <c r="C536" t="s">
        <v>475</v>
      </c>
      <c r="D536" t="s">
        <v>1378</v>
      </c>
      <c r="E536">
        <v>2026</v>
      </c>
      <c r="F536" s="163">
        <v>45870</v>
      </c>
      <c r="G536" t="s">
        <v>38</v>
      </c>
      <c r="H536" t="s">
        <v>1367</v>
      </c>
      <c r="I536">
        <v>1075.27</v>
      </c>
      <c r="J536" s="164">
        <v>46219.482270023145</v>
      </c>
      <c r="K536" s="164">
        <v>46234.443921331018</v>
      </c>
    </row>
    <row r="537" spans="1:11" x14ac:dyDescent="0.2">
      <c r="A537" t="s">
        <v>1377</v>
      </c>
      <c r="B537">
        <v>83</v>
      </c>
      <c r="C537" t="s">
        <v>475</v>
      </c>
      <c r="D537" t="s">
        <v>1378</v>
      </c>
      <c r="E537">
        <v>2026</v>
      </c>
      <c r="F537" s="163">
        <v>45870</v>
      </c>
      <c r="G537" t="s">
        <v>39</v>
      </c>
      <c r="H537" t="s">
        <v>1367</v>
      </c>
      <c r="I537">
        <v>1075.27</v>
      </c>
      <c r="J537" s="164">
        <v>46219.482270023145</v>
      </c>
      <c r="K537" s="164">
        <v>46234.443921331018</v>
      </c>
    </row>
    <row r="538" spans="1:11" x14ac:dyDescent="0.2">
      <c r="A538" t="s">
        <v>1377</v>
      </c>
      <c r="B538">
        <v>83</v>
      </c>
      <c r="C538" t="s">
        <v>475</v>
      </c>
      <c r="D538" t="s">
        <v>1378</v>
      </c>
      <c r="E538">
        <v>2026</v>
      </c>
      <c r="F538" s="163">
        <v>45901</v>
      </c>
      <c r="G538" t="s">
        <v>38</v>
      </c>
      <c r="H538" t="s">
        <v>435</v>
      </c>
      <c r="I538">
        <v>1075.27</v>
      </c>
      <c r="J538" s="164">
        <v>46219.482270023145</v>
      </c>
      <c r="K538" s="164">
        <v>46234.443921331018</v>
      </c>
    </row>
    <row r="539" spans="1:11" x14ac:dyDescent="0.2">
      <c r="A539" t="s">
        <v>1377</v>
      </c>
      <c r="B539">
        <v>83</v>
      </c>
      <c r="C539" t="s">
        <v>475</v>
      </c>
      <c r="D539" t="s">
        <v>1378</v>
      </c>
      <c r="E539">
        <v>2026</v>
      </c>
      <c r="F539" s="163">
        <v>45901</v>
      </c>
      <c r="G539" t="s">
        <v>39</v>
      </c>
      <c r="H539" t="s">
        <v>435</v>
      </c>
      <c r="I539">
        <v>1075.27</v>
      </c>
      <c r="J539" s="164">
        <v>46219.482270023145</v>
      </c>
      <c r="K539" s="164">
        <v>46234.443921331018</v>
      </c>
    </row>
    <row r="540" spans="1:11" x14ac:dyDescent="0.2">
      <c r="A540" t="s">
        <v>1377</v>
      </c>
      <c r="B540">
        <v>83</v>
      </c>
      <c r="C540" t="s">
        <v>475</v>
      </c>
      <c r="D540" t="s">
        <v>1378</v>
      </c>
      <c r="E540">
        <v>2026</v>
      </c>
      <c r="F540" s="163">
        <v>45901</v>
      </c>
      <c r="G540" t="s">
        <v>38</v>
      </c>
      <c r="H540" t="s">
        <v>1367</v>
      </c>
      <c r="I540">
        <v>1075.27</v>
      </c>
      <c r="J540" s="164">
        <v>46219.482270023145</v>
      </c>
      <c r="K540" s="164">
        <v>46234.443921331018</v>
      </c>
    </row>
    <row r="541" spans="1:11" x14ac:dyDescent="0.2">
      <c r="A541" t="s">
        <v>1377</v>
      </c>
      <c r="B541">
        <v>83</v>
      </c>
      <c r="C541" t="s">
        <v>475</v>
      </c>
      <c r="D541" t="s">
        <v>1378</v>
      </c>
      <c r="E541">
        <v>2026</v>
      </c>
      <c r="F541" s="163">
        <v>45901</v>
      </c>
      <c r="G541" t="s">
        <v>39</v>
      </c>
      <c r="H541" t="s">
        <v>1367</v>
      </c>
      <c r="I541">
        <v>1075.27</v>
      </c>
      <c r="J541" s="164">
        <v>46219.482270023145</v>
      </c>
      <c r="K541" s="164">
        <v>46234.443921331018</v>
      </c>
    </row>
    <row r="542" spans="1:11" x14ac:dyDescent="0.2">
      <c r="A542" t="s">
        <v>1377</v>
      </c>
      <c r="B542">
        <v>83</v>
      </c>
      <c r="C542" t="s">
        <v>475</v>
      </c>
      <c r="D542" t="s">
        <v>1378</v>
      </c>
      <c r="E542">
        <v>2026</v>
      </c>
      <c r="F542" s="163">
        <v>45931</v>
      </c>
      <c r="G542" t="s">
        <v>38</v>
      </c>
      <c r="H542" t="s">
        <v>435</v>
      </c>
      <c r="I542">
        <v>1075.27</v>
      </c>
      <c r="J542" s="164">
        <v>46219.482270023145</v>
      </c>
      <c r="K542" s="164">
        <v>46234.443921331018</v>
      </c>
    </row>
    <row r="543" spans="1:11" x14ac:dyDescent="0.2">
      <c r="A543" t="s">
        <v>1377</v>
      </c>
      <c r="B543">
        <v>83</v>
      </c>
      <c r="C543" t="s">
        <v>475</v>
      </c>
      <c r="D543" t="s">
        <v>1378</v>
      </c>
      <c r="E543">
        <v>2026</v>
      </c>
      <c r="F543" s="163">
        <v>45931</v>
      </c>
      <c r="G543" t="s">
        <v>39</v>
      </c>
      <c r="H543" t="s">
        <v>435</v>
      </c>
      <c r="I543">
        <v>1075.27</v>
      </c>
      <c r="J543" s="164">
        <v>46219.482270023145</v>
      </c>
      <c r="K543" s="164">
        <v>46234.443921331018</v>
      </c>
    </row>
    <row r="544" spans="1:11" x14ac:dyDescent="0.2">
      <c r="A544" t="s">
        <v>1377</v>
      </c>
      <c r="B544">
        <v>83</v>
      </c>
      <c r="C544" t="s">
        <v>475</v>
      </c>
      <c r="D544" t="s">
        <v>1378</v>
      </c>
      <c r="E544">
        <v>2026</v>
      </c>
      <c r="F544" s="163">
        <v>45931</v>
      </c>
      <c r="G544" t="s">
        <v>38</v>
      </c>
      <c r="H544" t="s">
        <v>1367</v>
      </c>
      <c r="I544">
        <v>1075.27</v>
      </c>
      <c r="J544" s="164">
        <v>46219.482270023145</v>
      </c>
      <c r="K544" s="164">
        <v>46234.443921331018</v>
      </c>
    </row>
    <row r="545" spans="1:11" x14ac:dyDescent="0.2">
      <c r="A545" t="s">
        <v>1377</v>
      </c>
      <c r="B545">
        <v>83</v>
      </c>
      <c r="C545" t="s">
        <v>475</v>
      </c>
      <c r="D545" t="s">
        <v>1378</v>
      </c>
      <c r="E545">
        <v>2026</v>
      </c>
      <c r="F545" s="163">
        <v>45931</v>
      </c>
      <c r="G545" t="s">
        <v>39</v>
      </c>
      <c r="H545" t="s">
        <v>1367</v>
      </c>
      <c r="I545">
        <v>1075.27</v>
      </c>
      <c r="J545" s="164">
        <v>46219.482270023145</v>
      </c>
      <c r="K545" s="164">
        <v>46234.443921331018</v>
      </c>
    </row>
    <row r="546" spans="1:11" x14ac:dyDescent="0.2">
      <c r="A546" t="s">
        <v>1377</v>
      </c>
      <c r="B546">
        <v>83</v>
      </c>
      <c r="C546" t="s">
        <v>475</v>
      </c>
      <c r="D546" t="s">
        <v>1378</v>
      </c>
      <c r="E546">
        <v>2026</v>
      </c>
      <c r="F546" s="163">
        <v>45962</v>
      </c>
      <c r="G546" t="s">
        <v>38</v>
      </c>
      <c r="H546" t="s">
        <v>435</v>
      </c>
      <c r="I546">
        <v>1075.27</v>
      </c>
      <c r="J546" s="164">
        <v>46219.482270023145</v>
      </c>
      <c r="K546" s="164">
        <v>46234.443921331018</v>
      </c>
    </row>
    <row r="547" spans="1:11" x14ac:dyDescent="0.2">
      <c r="A547" t="s">
        <v>1377</v>
      </c>
      <c r="B547">
        <v>83</v>
      </c>
      <c r="C547" t="s">
        <v>475</v>
      </c>
      <c r="D547" t="s">
        <v>1378</v>
      </c>
      <c r="E547">
        <v>2026</v>
      </c>
      <c r="F547" s="163">
        <v>45962</v>
      </c>
      <c r="G547" t="s">
        <v>39</v>
      </c>
      <c r="H547" t="s">
        <v>435</v>
      </c>
      <c r="I547">
        <v>1075.27</v>
      </c>
      <c r="J547" s="164">
        <v>46219.482270023145</v>
      </c>
      <c r="K547" s="164">
        <v>46234.443921331018</v>
      </c>
    </row>
    <row r="548" spans="1:11" x14ac:dyDescent="0.2">
      <c r="A548" t="s">
        <v>1377</v>
      </c>
      <c r="B548">
        <v>83</v>
      </c>
      <c r="C548" t="s">
        <v>475</v>
      </c>
      <c r="D548" t="s">
        <v>1378</v>
      </c>
      <c r="E548">
        <v>2026</v>
      </c>
      <c r="F548" s="163">
        <v>45962</v>
      </c>
      <c r="G548" t="s">
        <v>38</v>
      </c>
      <c r="H548" t="s">
        <v>1367</v>
      </c>
      <c r="I548">
        <v>1075.27</v>
      </c>
      <c r="J548" s="164">
        <v>46219.482270023145</v>
      </c>
      <c r="K548" s="164">
        <v>46234.443921331018</v>
      </c>
    </row>
    <row r="549" spans="1:11" x14ac:dyDescent="0.2">
      <c r="A549" t="s">
        <v>1377</v>
      </c>
      <c r="B549">
        <v>83</v>
      </c>
      <c r="C549" t="s">
        <v>475</v>
      </c>
      <c r="D549" t="s">
        <v>1378</v>
      </c>
      <c r="E549">
        <v>2026</v>
      </c>
      <c r="F549" s="163">
        <v>45962</v>
      </c>
      <c r="G549" t="s">
        <v>39</v>
      </c>
      <c r="H549" t="s">
        <v>1367</v>
      </c>
      <c r="I549">
        <v>1075.27</v>
      </c>
      <c r="J549" s="164">
        <v>46219.482270023145</v>
      </c>
      <c r="K549" s="164">
        <v>46234.443921331018</v>
      </c>
    </row>
    <row r="550" spans="1:11" x14ac:dyDescent="0.2">
      <c r="A550" t="s">
        <v>1377</v>
      </c>
      <c r="B550">
        <v>83</v>
      </c>
      <c r="C550" t="s">
        <v>475</v>
      </c>
      <c r="D550" t="s">
        <v>1378</v>
      </c>
      <c r="E550">
        <v>2026</v>
      </c>
      <c r="F550" s="163">
        <v>45992</v>
      </c>
      <c r="G550" t="s">
        <v>38</v>
      </c>
      <c r="H550" t="s">
        <v>435</v>
      </c>
      <c r="I550">
        <v>1075.27</v>
      </c>
      <c r="J550" s="164">
        <v>46219.482270023145</v>
      </c>
      <c r="K550" s="164">
        <v>46234.443921331018</v>
      </c>
    </row>
    <row r="551" spans="1:11" x14ac:dyDescent="0.2">
      <c r="A551" t="s">
        <v>1377</v>
      </c>
      <c r="B551">
        <v>83</v>
      </c>
      <c r="C551" t="s">
        <v>475</v>
      </c>
      <c r="D551" t="s">
        <v>1378</v>
      </c>
      <c r="E551">
        <v>2026</v>
      </c>
      <c r="F551" s="163">
        <v>45992</v>
      </c>
      <c r="G551" t="s">
        <v>39</v>
      </c>
      <c r="H551" t="s">
        <v>435</v>
      </c>
      <c r="I551">
        <v>1075.27</v>
      </c>
      <c r="J551" s="164">
        <v>46219.482270023145</v>
      </c>
      <c r="K551" s="164">
        <v>46234.443921331018</v>
      </c>
    </row>
    <row r="552" spans="1:11" x14ac:dyDescent="0.2">
      <c r="A552" t="s">
        <v>1377</v>
      </c>
      <c r="B552">
        <v>83</v>
      </c>
      <c r="C552" t="s">
        <v>475</v>
      </c>
      <c r="D552" t="s">
        <v>1378</v>
      </c>
      <c r="E552">
        <v>2026</v>
      </c>
      <c r="F552" s="163">
        <v>45992</v>
      </c>
      <c r="G552" t="s">
        <v>38</v>
      </c>
      <c r="H552" t="s">
        <v>1367</v>
      </c>
      <c r="I552">
        <v>1075.27</v>
      </c>
      <c r="J552" s="164">
        <v>46219.482270023145</v>
      </c>
      <c r="K552" s="164">
        <v>46234.443921331018</v>
      </c>
    </row>
    <row r="553" spans="1:11" x14ac:dyDescent="0.2">
      <c r="A553" t="s">
        <v>1377</v>
      </c>
      <c r="B553">
        <v>83</v>
      </c>
      <c r="C553" t="s">
        <v>475</v>
      </c>
      <c r="D553" t="s">
        <v>1378</v>
      </c>
      <c r="E553">
        <v>2026</v>
      </c>
      <c r="F553" s="163">
        <v>45992</v>
      </c>
      <c r="G553" t="s">
        <v>39</v>
      </c>
      <c r="H553" t="s">
        <v>1367</v>
      </c>
      <c r="I553">
        <v>1075.27</v>
      </c>
      <c r="J553" s="164">
        <v>46219.482270023145</v>
      </c>
      <c r="K553" s="164">
        <v>46234.443921331018</v>
      </c>
    </row>
    <row r="554" spans="1:11" x14ac:dyDescent="0.2">
      <c r="A554" t="s">
        <v>1377</v>
      </c>
      <c r="B554">
        <v>83</v>
      </c>
      <c r="C554" t="s">
        <v>475</v>
      </c>
      <c r="D554" t="s">
        <v>1378</v>
      </c>
      <c r="E554">
        <v>2026</v>
      </c>
      <c r="F554" s="163">
        <v>46023</v>
      </c>
      <c r="G554" t="s">
        <v>38</v>
      </c>
      <c r="H554" t="s">
        <v>435</v>
      </c>
      <c r="I554">
        <v>1075.27</v>
      </c>
      <c r="J554" s="164">
        <v>46219.482270023145</v>
      </c>
      <c r="K554" s="164">
        <v>46234.443921331018</v>
      </c>
    </row>
    <row r="555" spans="1:11" x14ac:dyDescent="0.2">
      <c r="A555" t="s">
        <v>1377</v>
      </c>
      <c r="B555">
        <v>83</v>
      </c>
      <c r="C555" t="s">
        <v>475</v>
      </c>
      <c r="D555" t="s">
        <v>1378</v>
      </c>
      <c r="E555">
        <v>2026</v>
      </c>
      <c r="F555" s="163">
        <v>46023</v>
      </c>
      <c r="G555" t="s">
        <v>39</v>
      </c>
      <c r="H555" t="s">
        <v>435</v>
      </c>
      <c r="I555">
        <v>1075.27</v>
      </c>
      <c r="J555" s="164">
        <v>46219.482270023145</v>
      </c>
      <c r="K555" s="164">
        <v>46234.443921331018</v>
      </c>
    </row>
    <row r="556" spans="1:11" x14ac:dyDescent="0.2">
      <c r="A556" t="s">
        <v>1377</v>
      </c>
      <c r="B556">
        <v>83</v>
      </c>
      <c r="C556" t="s">
        <v>475</v>
      </c>
      <c r="D556" t="s">
        <v>1378</v>
      </c>
      <c r="E556">
        <v>2026</v>
      </c>
      <c r="F556" s="163">
        <v>46023</v>
      </c>
      <c r="G556" t="s">
        <v>38</v>
      </c>
      <c r="H556" t="s">
        <v>1367</v>
      </c>
      <c r="I556">
        <v>1075.27</v>
      </c>
      <c r="J556" s="164">
        <v>46219.482270023145</v>
      </c>
      <c r="K556" s="164">
        <v>46234.443921331018</v>
      </c>
    </row>
    <row r="557" spans="1:11" x14ac:dyDescent="0.2">
      <c r="A557" t="s">
        <v>1377</v>
      </c>
      <c r="B557">
        <v>83</v>
      </c>
      <c r="C557" t="s">
        <v>475</v>
      </c>
      <c r="D557" t="s">
        <v>1378</v>
      </c>
      <c r="E557">
        <v>2026</v>
      </c>
      <c r="F557" s="163">
        <v>46023</v>
      </c>
      <c r="G557" t="s">
        <v>39</v>
      </c>
      <c r="H557" t="s">
        <v>1367</v>
      </c>
      <c r="I557">
        <v>1075.27</v>
      </c>
      <c r="J557" s="164">
        <v>46219.482270023145</v>
      </c>
      <c r="K557" s="164">
        <v>46234.443921331018</v>
      </c>
    </row>
    <row r="558" spans="1:11" x14ac:dyDescent="0.2">
      <c r="A558" t="s">
        <v>1377</v>
      </c>
      <c r="B558">
        <v>83</v>
      </c>
      <c r="C558" t="s">
        <v>475</v>
      </c>
      <c r="D558" t="s">
        <v>1378</v>
      </c>
      <c r="E558">
        <v>2026</v>
      </c>
      <c r="F558" s="163">
        <v>46054</v>
      </c>
      <c r="G558" t="s">
        <v>38</v>
      </c>
      <c r="H558" t="s">
        <v>435</v>
      </c>
      <c r="I558">
        <v>1075.27</v>
      </c>
      <c r="J558" s="164">
        <v>46219.482270023145</v>
      </c>
      <c r="K558" s="164">
        <v>46234.443921331018</v>
      </c>
    </row>
    <row r="559" spans="1:11" x14ac:dyDescent="0.2">
      <c r="A559" t="s">
        <v>1377</v>
      </c>
      <c r="B559">
        <v>83</v>
      </c>
      <c r="C559" t="s">
        <v>475</v>
      </c>
      <c r="D559" t="s">
        <v>1378</v>
      </c>
      <c r="E559">
        <v>2026</v>
      </c>
      <c r="F559" s="163">
        <v>46054</v>
      </c>
      <c r="G559" t="s">
        <v>39</v>
      </c>
      <c r="H559" t="s">
        <v>435</v>
      </c>
      <c r="I559">
        <v>1075.27</v>
      </c>
      <c r="J559" s="164">
        <v>46219.482270023145</v>
      </c>
      <c r="K559" s="164">
        <v>46234.443921331018</v>
      </c>
    </row>
    <row r="560" spans="1:11" x14ac:dyDescent="0.2">
      <c r="A560" t="s">
        <v>1377</v>
      </c>
      <c r="B560">
        <v>83</v>
      </c>
      <c r="C560" t="s">
        <v>475</v>
      </c>
      <c r="D560" t="s">
        <v>1378</v>
      </c>
      <c r="E560">
        <v>2026</v>
      </c>
      <c r="F560" s="163">
        <v>46054</v>
      </c>
      <c r="G560" t="s">
        <v>38</v>
      </c>
      <c r="H560" t="s">
        <v>1367</v>
      </c>
      <c r="I560">
        <v>1075.27</v>
      </c>
      <c r="J560" s="164">
        <v>46219.482270023145</v>
      </c>
      <c r="K560" s="164">
        <v>46234.443921331018</v>
      </c>
    </row>
    <row r="561" spans="1:11" x14ac:dyDescent="0.2">
      <c r="A561" t="s">
        <v>1377</v>
      </c>
      <c r="B561">
        <v>83</v>
      </c>
      <c r="C561" t="s">
        <v>475</v>
      </c>
      <c r="D561" t="s">
        <v>1378</v>
      </c>
      <c r="E561">
        <v>2026</v>
      </c>
      <c r="F561" s="163">
        <v>46054</v>
      </c>
      <c r="G561" t="s">
        <v>39</v>
      </c>
      <c r="H561" t="s">
        <v>1367</v>
      </c>
      <c r="I561">
        <v>1075.27</v>
      </c>
      <c r="J561" s="164">
        <v>46219.482270023145</v>
      </c>
      <c r="K561" s="164">
        <v>46234.443921331018</v>
      </c>
    </row>
    <row r="562" spans="1:11" x14ac:dyDescent="0.2">
      <c r="A562" t="s">
        <v>1377</v>
      </c>
      <c r="B562">
        <v>83</v>
      </c>
      <c r="C562" t="s">
        <v>475</v>
      </c>
      <c r="D562" t="s">
        <v>1378</v>
      </c>
      <c r="E562">
        <v>2026</v>
      </c>
      <c r="F562" s="163">
        <v>46082</v>
      </c>
      <c r="G562" t="s">
        <v>38</v>
      </c>
      <c r="H562" t="s">
        <v>435</v>
      </c>
      <c r="I562">
        <v>1075.27</v>
      </c>
      <c r="J562" s="164">
        <v>46219.482270023145</v>
      </c>
      <c r="K562" s="164">
        <v>46234.443921331018</v>
      </c>
    </row>
    <row r="563" spans="1:11" x14ac:dyDescent="0.2">
      <c r="A563" t="s">
        <v>1377</v>
      </c>
      <c r="B563">
        <v>83</v>
      </c>
      <c r="C563" t="s">
        <v>475</v>
      </c>
      <c r="D563" t="s">
        <v>1378</v>
      </c>
      <c r="E563">
        <v>2026</v>
      </c>
      <c r="F563" s="163">
        <v>46082</v>
      </c>
      <c r="G563" t="s">
        <v>39</v>
      </c>
      <c r="H563" t="s">
        <v>435</v>
      </c>
      <c r="I563">
        <v>1075.27</v>
      </c>
      <c r="J563" s="164">
        <v>46219.482270023145</v>
      </c>
      <c r="K563" s="164">
        <v>46234.443921331018</v>
      </c>
    </row>
    <row r="564" spans="1:11" x14ac:dyDescent="0.2">
      <c r="A564" t="s">
        <v>1377</v>
      </c>
      <c r="B564">
        <v>83</v>
      </c>
      <c r="C564" t="s">
        <v>475</v>
      </c>
      <c r="D564" t="s">
        <v>1378</v>
      </c>
      <c r="E564">
        <v>2026</v>
      </c>
      <c r="F564" s="163">
        <v>46082</v>
      </c>
      <c r="G564" t="s">
        <v>38</v>
      </c>
      <c r="H564" t="s">
        <v>1367</v>
      </c>
      <c r="I564">
        <v>1075.27</v>
      </c>
      <c r="J564" s="164">
        <v>46219.482270023145</v>
      </c>
      <c r="K564" s="164">
        <v>46234.443921331018</v>
      </c>
    </row>
    <row r="565" spans="1:11" x14ac:dyDescent="0.2">
      <c r="A565" t="s">
        <v>1377</v>
      </c>
      <c r="B565">
        <v>83</v>
      </c>
      <c r="C565" t="s">
        <v>475</v>
      </c>
      <c r="D565" t="s">
        <v>1378</v>
      </c>
      <c r="E565">
        <v>2026</v>
      </c>
      <c r="F565" s="163">
        <v>46082</v>
      </c>
      <c r="G565" t="s">
        <v>39</v>
      </c>
      <c r="H565" t="s">
        <v>1367</v>
      </c>
      <c r="I565">
        <v>1075.27</v>
      </c>
      <c r="J565" s="164">
        <v>46219.482270023145</v>
      </c>
      <c r="K565" s="164">
        <v>46234.443921331018</v>
      </c>
    </row>
    <row r="566" spans="1:11" x14ac:dyDescent="0.2">
      <c r="A566" t="s">
        <v>1377</v>
      </c>
      <c r="B566">
        <v>83</v>
      </c>
      <c r="C566" t="s">
        <v>475</v>
      </c>
      <c r="D566" t="s">
        <v>1378</v>
      </c>
      <c r="E566">
        <v>2026</v>
      </c>
      <c r="F566" s="163">
        <v>46113</v>
      </c>
      <c r="G566" t="s">
        <v>38</v>
      </c>
      <c r="H566" t="s">
        <v>435</v>
      </c>
      <c r="I566">
        <v>1075.27</v>
      </c>
      <c r="J566" s="164">
        <v>46219.482270023145</v>
      </c>
      <c r="K566" s="164">
        <v>46234.443921331018</v>
      </c>
    </row>
    <row r="567" spans="1:11" x14ac:dyDescent="0.2">
      <c r="A567" t="s">
        <v>1377</v>
      </c>
      <c r="B567">
        <v>83</v>
      </c>
      <c r="C567" t="s">
        <v>475</v>
      </c>
      <c r="D567" t="s">
        <v>1378</v>
      </c>
      <c r="E567">
        <v>2026</v>
      </c>
      <c r="F567" s="163">
        <v>46113</v>
      </c>
      <c r="G567" t="s">
        <v>39</v>
      </c>
      <c r="H567" t="s">
        <v>435</v>
      </c>
      <c r="I567">
        <v>1075.27</v>
      </c>
      <c r="J567" s="164">
        <v>46219.482270023145</v>
      </c>
      <c r="K567" s="164">
        <v>46234.443921331018</v>
      </c>
    </row>
    <row r="568" spans="1:11" x14ac:dyDescent="0.2">
      <c r="A568" t="s">
        <v>1377</v>
      </c>
      <c r="B568">
        <v>83</v>
      </c>
      <c r="C568" t="s">
        <v>475</v>
      </c>
      <c r="D568" t="s">
        <v>1378</v>
      </c>
      <c r="E568">
        <v>2026</v>
      </c>
      <c r="F568" s="163">
        <v>46113</v>
      </c>
      <c r="G568" t="s">
        <v>38</v>
      </c>
      <c r="H568" t="s">
        <v>1367</v>
      </c>
      <c r="I568">
        <v>1075.27</v>
      </c>
      <c r="J568" s="164">
        <v>46219.482270023145</v>
      </c>
      <c r="K568" s="164">
        <v>46234.443921331018</v>
      </c>
    </row>
    <row r="569" spans="1:11" x14ac:dyDescent="0.2">
      <c r="A569" t="s">
        <v>1377</v>
      </c>
      <c r="B569">
        <v>83</v>
      </c>
      <c r="C569" t="s">
        <v>475</v>
      </c>
      <c r="D569" t="s">
        <v>1378</v>
      </c>
      <c r="E569">
        <v>2026</v>
      </c>
      <c r="F569" s="163">
        <v>46113</v>
      </c>
      <c r="G569" t="s">
        <v>39</v>
      </c>
      <c r="H569" t="s">
        <v>1367</v>
      </c>
      <c r="I569">
        <v>1075.27</v>
      </c>
      <c r="J569" s="164">
        <v>46219.482270023145</v>
      </c>
      <c r="K569" s="164">
        <v>46234.443921331018</v>
      </c>
    </row>
    <row r="570" spans="1:11" x14ac:dyDescent="0.2">
      <c r="A570" t="s">
        <v>1377</v>
      </c>
      <c r="B570">
        <v>83</v>
      </c>
      <c r="C570" t="s">
        <v>475</v>
      </c>
      <c r="D570" t="s">
        <v>1378</v>
      </c>
      <c r="E570">
        <v>2026</v>
      </c>
      <c r="F570" s="163">
        <v>46143</v>
      </c>
      <c r="G570" t="s">
        <v>38</v>
      </c>
      <c r="H570" t="s">
        <v>435</v>
      </c>
      <c r="I570">
        <v>1075.27</v>
      </c>
      <c r="J570" s="164">
        <v>46219.482270023145</v>
      </c>
      <c r="K570" s="164">
        <v>46234.443921331018</v>
      </c>
    </row>
    <row r="571" spans="1:11" x14ac:dyDescent="0.2">
      <c r="A571" t="s">
        <v>1377</v>
      </c>
      <c r="B571">
        <v>83</v>
      </c>
      <c r="C571" t="s">
        <v>475</v>
      </c>
      <c r="D571" t="s">
        <v>1378</v>
      </c>
      <c r="E571">
        <v>2026</v>
      </c>
      <c r="F571" s="163">
        <v>46143</v>
      </c>
      <c r="G571" t="s">
        <v>39</v>
      </c>
      <c r="H571" t="s">
        <v>435</v>
      </c>
      <c r="I571">
        <v>1075.27</v>
      </c>
      <c r="J571" s="164">
        <v>46219.482270023145</v>
      </c>
      <c r="K571" s="164">
        <v>46234.443921331018</v>
      </c>
    </row>
    <row r="572" spans="1:11" x14ac:dyDescent="0.2">
      <c r="A572" t="s">
        <v>1377</v>
      </c>
      <c r="B572">
        <v>83</v>
      </c>
      <c r="C572" t="s">
        <v>475</v>
      </c>
      <c r="D572" t="s">
        <v>1378</v>
      </c>
      <c r="E572">
        <v>2026</v>
      </c>
      <c r="F572" s="163">
        <v>46143</v>
      </c>
      <c r="G572" t="s">
        <v>38</v>
      </c>
      <c r="H572" t="s">
        <v>1367</v>
      </c>
      <c r="I572">
        <v>1075.27</v>
      </c>
      <c r="J572" s="164">
        <v>46219.482270023145</v>
      </c>
      <c r="K572" s="164">
        <v>46234.443921331018</v>
      </c>
    </row>
    <row r="573" spans="1:11" x14ac:dyDescent="0.2">
      <c r="A573" t="s">
        <v>1377</v>
      </c>
      <c r="B573">
        <v>83</v>
      </c>
      <c r="C573" t="s">
        <v>475</v>
      </c>
      <c r="D573" t="s">
        <v>1378</v>
      </c>
      <c r="E573">
        <v>2026</v>
      </c>
      <c r="F573" s="163">
        <v>46143</v>
      </c>
      <c r="G573" t="s">
        <v>39</v>
      </c>
      <c r="H573" t="s">
        <v>1367</v>
      </c>
      <c r="I573">
        <v>1075.27</v>
      </c>
      <c r="J573" s="164">
        <v>46219.482270023145</v>
      </c>
      <c r="K573" s="164">
        <v>46234.443921331018</v>
      </c>
    </row>
    <row r="574" spans="1:11" x14ac:dyDescent="0.2">
      <c r="A574" t="s">
        <v>1377</v>
      </c>
      <c r="B574">
        <v>83</v>
      </c>
      <c r="C574" t="s">
        <v>475</v>
      </c>
      <c r="D574" t="s">
        <v>1378</v>
      </c>
      <c r="E574">
        <v>2026</v>
      </c>
      <c r="F574" s="163">
        <v>46174</v>
      </c>
      <c r="G574" t="s">
        <v>38</v>
      </c>
      <c r="H574" t="s">
        <v>435</v>
      </c>
      <c r="I574">
        <v>1075.27</v>
      </c>
      <c r="J574" s="164">
        <v>46219.482270023145</v>
      </c>
      <c r="K574" s="164">
        <v>46234.443921331018</v>
      </c>
    </row>
    <row r="575" spans="1:11" x14ac:dyDescent="0.2">
      <c r="A575" t="s">
        <v>1377</v>
      </c>
      <c r="B575">
        <v>83</v>
      </c>
      <c r="C575" t="s">
        <v>475</v>
      </c>
      <c r="D575" t="s">
        <v>1378</v>
      </c>
      <c r="E575">
        <v>2026</v>
      </c>
      <c r="F575" s="163">
        <v>46174</v>
      </c>
      <c r="G575" t="s">
        <v>39</v>
      </c>
      <c r="H575" t="s">
        <v>435</v>
      </c>
      <c r="I575">
        <v>1075.27</v>
      </c>
      <c r="J575" s="164">
        <v>46219.482270023145</v>
      </c>
      <c r="K575" s="164">
        <v>46234.443921331018</v>
      </c>
    </row>
    <row r="576" spans="1:11" x14ac:dyDescent="0.2">
      <c r="A576" t="s">
        <v>1377</v>
      </c>
      <c r="B576">
        <v>83</v>
      </c>
      <c r="C576" t="s">
        <v>475</v>
      </c>
      <c r="D576" t="s">
        <v>1378</v>
      </c>
      <c r="E576">
        <v>2026</v>
      </c>
      <c r="F576" s="163">
        <v>46174</v>
      </c>
      <c r="G576" t="s">
        <v>38</v>
      </c>
      <c r="H576" t="s">
        <v>1367</v>
      </c>
      <c r="I576">
        <v>1075.27</v>
      </c>
      <c r="J576" s="164">
        <v>46219.482270023145</v>
      </c>
      <c r="K576" s="164">
        <v>46234.443921331018</v>
      </c>
    </row>
    <row r="577" spans="1:11" x14ac:dyDescent="0.2">
      <c r="A577" t="s">
        <v>1377</v>
      </c>
      <c r="B577">
        <v>83</v>
      </c>
      <c r="C577" t="s">
        <v>475</v>
      </c>
      <c r="D577" t="s">
        <v>1378</v>
      </c>
      <c r="E577">
        <v>2026</v>
      </c>
      <c r="F577" s="163">
        <v>46174</v>
      </c>
      <c r="G577" t="s">
        <v>39</v>
      </c>
      <c r="H577" t="s">
        <v>1367</v>
      </c>
      <c r="I577">
        <v>1075.27</v>
      </c>
      <c r="J577" s="164">
        <v>46219.482270023145</v>
      </c>
      <c r="K577" s="164">
        <v>46234.443921331018</v>
      </c>
    </row>
    <row r="578" spans="1:11" x14ac:dyDescent="0.2">
      <c r="A578" t="s">
        <v>1377</v>
      </c>
      <c r="B578">
        <v>84</v>
      </c>
      <c r="C578" t="s">
        <v>476</v>
      </c>
      <c r="D578" t="s">
        <v>1378</v>
      </c>
      <c r="E578">
        <v>2026</v>
      </c>
      <c r="F578" s="163">
        <v>45839</v>
      </c>
      <c r="G578" t="s">
        <v>38</v>
      </c>
      <c r="H578" t="s">
        <v>435</v>
      </c>
      <c r="I578">
        <v>752.69</v>
      </c>
      <c r="J578" s="164">
        <v>46219.482270023145</v>
      </c>
      <c r="K578" s="164">
        <v>46234.443921331018</v>
      </c>
    </row>
    <row r="579" spans="1:11" x14ac:dyDescent="0.2">
      <c r="A579" t="s">
        <v>1377</v>
      </c>
      <c r="B579">
        <v>84</v>
      </c>
      <c r="C579" t="s">
        <v>476</v>
      </c>
      <c r="D579" t="s">
        <v>1378</v>
      </c>
      <c r="E579">
        <v>2026</v>
      </c>
      <c r="F579" s="163">
        <v>45839</v>
      </c>
      <c r="G579" t="s">
        <v>39</v>
      </c>
      <c r="H579" t="s">
        <v>435</v>
      </c>
      <c r="I579">
        <v>752.69</v>
      </c>
      <c r="J579" s="164">
        <v>46219.482270023145</v>
      </c>
      <c r="K579" s="164">
        <v>46234.443921331018</v>
      </c>
    </row>
    <row r="580" spans="1:11" x14ac:dyDescent="0.2">
      <c r="A580" t="s">
        <v>1377</v>
      </c>
      <c r="B580">
        <v>84</v>
      </c>
      <c r="C580" t="s">
        <v>476</v>
      </c>
      <c r="D580" t="s">
        <v>1378</v>
      </c>
      <c r="E580">
        <v>2026</v>
      </c>
      <c r="F580" s="163">
        <v>45839</v>
      </c>
      <c r="G580" t="s">
        <v>38</v>
      </c>
      <c r="H580" t="s">
        <v>1367</v>
      </c>
      <c r="I580">
        <v>752.69</v>
      </c>
      <c r="J580" s="164">
        <v>46219.482270023145</v>
      </c>
      <c r="K580" s="164">
        <v>46234.443921331018</v>
      </c>
    </row>
    <row r="581" spans="1:11" x14ac:dyDescent="0.2">
      <c r="A581" t="s">
        <v>1377</v>
      </c>
      <c r="B581">
        <v>84</v>
      </c>
      <c r="C581" t="s">
        <v>476</v>
      </c>
      <c r="D581" t="s">
        <v>1378</v>
      </c>
      <c r="E581">
        <v>2026</v>
      </c>
      <c r="F581" s="163">
        <v>45839</v>
      </c>
      <c r="G581" t="s">
        <v>39</v>
      </c>
      <c r="H581" t="s">
        <v>1367</v>
      </c>
      <c r="I581">
        <v>752.69</v>
      </c>
      <c r="J581" s="164">
        <v>46219.482270023145</v>
      </c>
      <c r="K581" s="164">
        <v>46234.443921331018</v>
      </c>
    </row>
    <row r="582" spans="1:11" x14ac:dyDescent="0.2">
      <c r="A582" t="s">
        <v>1377</v>
      </c>
      <c r="B582">
        <v>84</v>
      </c>
      <c r="C582" t="s">
        <v>476</v>
      </c>
      <c r="D582" t="s">
        <v>1378</v>
      </c>
      <c r="E582">
        <v>2026</v>
      </c>
      <c r="F582" s="163">
        <v>45870</v>
      </c>
      <c r="G582" t="s">
        <v>38</v>
      </c>
      <c r="H582" t="s">
        <v>435</v>
      </c>
      <c r="I582">
        <v>752.69</v>
      </c>
      <c r="J582" s="164">
        <v>46219.482270023145</v>
      </c>
      <c r="K582" s="164">
        <v>46234.443921331018</v>
      </c>
    </row>
    <row r="583" spans="1:11" x14ac:dyDescent="0.2">
      <c r="A583" t="s">
        <v>1377</v>
      </c>
      <c r="B583">
        <v>84</v>
      </c>
      <c r="C583" t="s">
        <v>476</v>
      </c>
      <c r="D583" t="s">
        <v>1378</v>
      </c>
      <c r="E583">
        <v>2026</v>
      </c>
      <c r="F583" s="163">
        <v>45870</v>
      </c>
      <c r="G583" t="s">
        <v>39</v>
      </c>
      <c r="H583" t="s">
        <v>435</v>
      </c>
      <c r="I583">
        <v>752.69</v>
      </c>
      <c r="J583" s="164">
        <v>46219.482270023145</v>
      </c>
      <c r="K583" s="164">
        <v>46234.443921331018</v>
      </c>
    </row>
    <row r="584" spans="1:11" x14ac:dyDescent="0.2">
      <c r="A584" t="s">
        <v>1377</v>
      </c>
      <c r="B584">
        <v>84</v>
      </c>
      <c r="C584" t="s">
        <v>476</v>
      </c>
      <c r="D584" t="s">
        <v>1378</v>
      </c>
      <c r="E584">
        <v>2026</v>
      </c>
      <c r="F584" s="163">
        <v>45870</v>
      </c>
      <c r="G584" t="s">
        <v>38</v>
      </c>
      <c r="H584" t="s">
        <v>1367</v>
      </c>
      <c r="I584">
        <v>752.69</v>
      </c>
      <c r="J584" s="164">
        <v>46219.482270023145</v>
      </c>
      <c r="K584" s="164">
        <v>46234.443921331018</v>
      </c>
    </row>
    <row r="585" spans="1:11" x14ac:dyDescent="0.2">
      <c r="A585" t="s">
        <v>1377</v>
      </c>
      <c r="B585">
        <v>84</v>
      </c>
      <c r="C585" t="s">
        <v>476</v>
      </c>
      <c r="D585" t="s">
        <v>1378</v>
      </c>
      <c r="E585">
        <v>2026</v>
      </c>
      <c r="F585" s="163">
        <v>45870</v>
      </c>
      <c r="G585" t="s">
        <v>39</v>
      </c>
      <c r="H585" t="s">
        <v>1367</v>
      </c>
      <c r="I585">
        <v>752.69</v>
      </c>
      <c r="J585" s="164">
        <v>46219.482270023145</v>
      </c>
      <c r="K585" s="164">
        <v>46234.443921331018</v>
      </c>
    </row>
    <row r="586" spans="1:11" x14ac:dyDescent="0.2">
      <c r="A586" t="s">
        <v>1377</v>
      </c>
      <c r="B586">
        <v>84</v>
      </c>
      <c r="C586" t="s">
        <v>476</v>
      </c>
      <c r="D586" t="s">
        <v>1378</v>
      </c>
      <c r="E586">
        <v>2026</v>
      </c>
      <c r="F586" s="163">
        <v>45901</v>
      </c>
      <c r="G586" t="s">
        <v>38</v>
      </c>
      <c r="H586" t="s">
        <v>435</v>
      </c>
      <c r="I586">
        <v>752.69</v>
      </c>
      <c r="J586" s="164">
        <v>46219.482270023145</v>
      </c>
      <c r="K586" s="164">
        <v>46234.443921331018</v>
      </c>
    </row>
    <row r="587" spans="1:11" x14ac:dyDescent="0.2">
      <c r="A587" t="s">
        <v>1377</v>
      </c>
      <c r="B587">
        <v>84</v>
      </c>
      <c r="C587" t="s">
        <v>476</v>
      </c>
      <c r="D587" t="s">
        <v>1378</v>
      </c>
      <c r="E587">
        <v>2026</v>
      </c>
      <c r="F587" s="163">
        <v>45901</v>
      </c>
      <c r="G587" t="s">
        <v>39</v>
      </c>
      <c r="H587" t="s">
        <v>435</v>
      </c>
      <c r="I587">
        <v>752.69</v>
      </c>
      <c r="J587" s="164">
        <v>46219.482270023145</v>
      </c>
      <c r="K587" s="164">
        <v>46234.443921331018</v>
      </c>
    </row>
    <row r="588" spans="1:11" x14ac:dyDescent="0.2">
      <c r="A588" t="s">
        <v>1377</v>
      </c>
      <c r="B588">
        <v>84</v>
      </c>
      <c r="C588" t="s">
        <v>476</v>
      </c>
      <c r="D588" t="s">
        <v>1378</v>
      </c>
      <c r="E588">
        <v>2026</v>
      </c>
      <c r="F588" s="163">
        <v>45901</v>
      </c>
      <c r="G588" t="s">
        <v>38</v>
      </c>
      <c r="H588" t="s">
        <v>1367</v>
      </c>
      <c r="I588">
        <v>752.69</v>
      </c>
      <c r="J588" s="164">
        <v>46219.482270023145</v>
      </c>
      <c r="K588" s="164">
        <v>46234.443921331018</v>
      </c>
    </row>
    <row r="589" spans="1:11" x14ac:dyDescent="0.2">
      <c r="A589" t="s">
        <v>1377</v>
      </c>
      <c r="B589">
        <v>84</v>
      </c>
      <c r="C589" t="s">
        <v>476</v>
      </c>
      <c r="D589" t="s">
        <v>1378</v>
      </c>
      <c r="E589">
        <v>2026</v>
      </c>
      <c r="F589" s="163">
        <v>45901</v>
      </c>
      <c r="G589" t="s">
        <v>39</v>
      </c>
      <c r="H589" t="s">
        <v>1367</v>
      </c>
      <c r="I589">
        <v>752.69</v>
      </c>
      <c r="J589" s="164">
        <v>46219.482270023145</v>
      </c>
      <c r="K589" s="164">
        <v>46234.443921331018</v>
      </c>
    </row>
    <row r="590" spans="1:11" x14ac:dyDescent="0.2">
      <c r="A590" t="s">
        <v>1377</v>
      </c>
      <c r="B590">
        <v>84</v>
      </c>
      <c r="C590" t="s">
        <v>476</v>
      </c>
      <c r="D590" t="s">
        <v>1378</v>
      </c>
      <c r="E590">
        <v>2026</v>
      </c>
      <c r="F590" s="163">
        <v>45931</v>
      </c>
      <c r="G590" t="s">
        <v>38</v>
      </c>
      <c r="H590" t="s">
        <v>435</v>
      </c>
      <c r="I590">
        <v>752.69</v>
      </c>
      <c r="J590" s="164">
        <v>46219.482270023145</v>
      </c>
      <c r="K590" s="164">
        <v>46234.443921331018</v>
      </c>
    </row>
    <row r="591" spans="1:11" x14ac:dyDescent="0.2">
      <c r="A591" t="s">
        <v>1377</v>
      </c>
      <c r="B591">
        <v>84</v>
      </c>
      <c r="C591" t="s">
        <v>476</v>
      </c>
      <c r="D591" t="s">
        <v>1378</v>
      </c>
      <c r="E591">
        <v>2026</v>
      </c>
      <c r="F591" s="163">
        <v>45931</v>
      </c>
      <c r="G591" t="s">
        <v>39</v>
      </c>
      <c r="H591" t="s">
        <v>435</v>
      </c>
      <c r="I591">
        <v>752.69</v>
      </c>
      <c r="J591" s="164">
        <v>46219.482270023145</v>
      </c>
      <c r="K591" s="164">
        <v>46234.443921331018</v>
      </c>
    </row>
    <row r="592" spans="1:11" x14ac:dyDescent="0.2">
      <c r="A592" t="s">
        <v>1377</v>
      </c>
      <c r="B592">
        <v>84</v>
      </c>
      <c r="C592" t="s">
        <v>476</v>
      </c>
      <c r="D592" t="s">
        <v>1378</v>
      </c>
      <c r="E592">
        <v>2026</v>
      </c>
      <c r="F592" s="163">
        <v>45931</v>
      </c>
      <c r="G592" t="s">
        <v>38</v>
      </c>
      <c r="H592" t="s">
        <v>1367</v>
      </c>
      <c r="I592">
        <v>752.69</v>
      </c>
      <c r="J592" s="164">
        <v>46219.482270023145</v>
      </c>
      <c r="K592" s="164">
        <v>46234.443921331018</v>
      </c>
    </row>
    <row r="593" spans="1:11" x14ac:dyDescent="0.2">
      <c r="A593" t="s">
        <v>1377</v>
      </c>
      <c r="B593">
        <v>84</v>
      </c>
      <c r="C593" t="s">
        <v>476</v>
      </c>
      <c r="D593" t="s">
        <v>1378</v>
      </c>
      <c r="E593">
        <v>2026</v>
      </c>
      <c r="F593" s="163">
        <v>45931</v>
      </c>
      <c r="G593" t="s">
        <v>39</v>
      </c>
      <c r="H593" t="s">
        <v>1367</v>
      </c>
      <c r="I593">
        <v>752.69</v>
      </c>
      <c r="J593" s="164">
        <v>46219.482270023145</v>
      </c>
      <c r="K593" s="164">
        <v>46234.443921331018</v>
      </c>
    </row>
    <row r="594" spans="1:11" x14ac:dyDescent="0.2">
      <c r="A594" t="s">
        <v>1377</v>
      </c>
      <c r="B594">
        <v>84</v>
      </c>
      <c r="C594" t="s">
        <v>476</v>
      </c>
      <c r="D594" t="s">
        <v>1378</v>
      </c>
      <c r="E594">
        <v>2026</v>
      </c>
      <c r="F594" s="163">
        <v>45962</v>
      </c>
      <c r="G594" t="s">
        <v>38</v>
      </c>
      <c r="H594" t="s">
        <v>435</v>
      </c>
      <c r="I594">
        <v>752.69</v>
      </c>
      <c r="J594" s="164">
        <v>46219.482270023145</v>
      </c>
      <c r="K594" s="164">
        <v>46234.443921331018</v>
      </c>
    </row>
    <row r="595" spans="1:11" x14ac:dyDescent="0.2">
      <c r="A595" t="s">
        <v>1377</v>
      </c>
      <c r="B595">
        <v>84</v>
      </c>
      <c r="C595" t="s">
        <v>476</v>
      </c>
      <c r="D595" t="s">
        <v>1378</v>
      </c>
      <c r="E595">
        <v>2026</v>
      </c>
      <c r="F595" s="163">
        <v>45962</v>
      </c>
      <c r="G595" t="s">
        <v>39</v>
      </c>
      <c r="H595" t="s">
        <v>435</v>
      </c>
      <c r="I595">
        <v>752.69</v>
      </c>
      <c r="J595" s="164">
        <v>46219.482270023145</v>
      </c>
      <c r="K595" s="164">
        <v>46234.443921331018</v>
      </c>
    </row>
    <row r="596" spans="1:11" x14ac:dyDescent="0.2">
      <c r="A596" t="s">
        <v>1377</v>
      </c>
      <c r="B596">
        <v>84</v>
      </c>
      <c r="C596" t="s">
        <v>476</v>
      </c>
      <c r="D596" t="s">
        <v>1378</v>
      </c>
      <c r="E596">
        <v>2026</v>
      </c>
      <c r="F596" s="163">
        <v>45962</v>
      </c>
      <c r="G596" t="s">
        <v>38</v>
      </c>
      <c r="H596" t="s">
        <v>1367</v>
      </c>
      <c r="I596">
        <v>752.69</v>
      </c>
      <c r="J596" s="164">
        <v>46219.482270023145</v>
      </c>
      <c r="K596" s="164">
        <v>46234.443921331018</v>
      </c>
    </row>
    <row r="597" spans="1:11" x14ac:dyDescent="0.2">
      <c r="A597" t="s">
        <v>1377</v>
      </c>
      <c r="B597">
        <v>84</v>
      </c>
      <c r="C597" t="s">
        <v>476</v>
      </c>
      <c r="D597" t="s">
        <v>1378</v>
      </c>
      <c r="E597">
        <v>2026</v>
      </c>
      <c r="F597" s="163">
        <v>45962</v>
      </c>
      <c r="G597" t="s">
        <v>39</v>
      </c>
      <c r="H597" t="s">
        <v>1367</v>
      </c>
      <c r="I597">
        <v>752.69</v>
      </c>
      <c r="J597" s="164">
        <v>46219.482270023145</v>
      </c>
      <c r="K597" s="164">
        <v>46234.443921331018</v>
      </c>
    </row>
    <row r="598" spans="1:11" x14ac:dyDescent="0.2">
      <c r="A598" t="s">
        <v>1377</v>
      </c>
      <c r="B598">
        <v>84</v>
      </c>
      <c r="C598" t="s">
        <v>476</v>
      </c>
      <c r="D598" t="s">
        <v>1378</v>
      </c>
      <c r="E598">
        <v>2026</v>
      </c>
      <c r="F598" s="163">
        <v>45992</v>
      </c>
      <c r="G598" t="s">
        <v>38</v>
      </c>
      <c r="H598" t="s">
        <v>435</v>
      </c>
      <c r="I598">
        <v>752.69</v>
      </c>
      <c r="J598" s="164">
        <v>46219.482270023145</v>
      </c>
      <c r="K598" s="164">
        <v>46234.443921331018</v>
      </c>
    </row>
    <row r="599" spans="1:11" x14ac:dyDescent="0.2">
      <c r="A599" t="s">
        <v>1377</v>
      </c>
      <c r="B599">
        <v>84</v>
      </c>
      <c r="C599" t="s">
        <v>476</v>
      </c>
      <c r="D599" t="s">
        <v>1378</v>
      </c>
      <c r="E599">
        <v>2026</v>
      </c>
      <c r="F599" s="163">
        <v>45992</v>
      </c>
      <c r="G599" t="s">
        <v>39</v>
      </c>
      <c r="H599" t="s">
        <v>435</v>
      </c>
      <c r="I599">
        <v>752.69</v>
      </c>
      <c r="J599" s="164">
        <v>46219.482270023145</v>
      </c>
      <c r="K599" s="164">
        <v>46234.443921331018</v>
      </c>
    </row>
    <row r="600" spans="1:11" x14ac:dyDescent="0.2">
      <c r="A600" t="s">
        <v>1377</v>
      </c>
      <c r="B600">
        <v>84</v>
      </c>
      <c r="C600" t="s">
        <v>476</v>
      </c>
      <c r="D600" t="s">
        <v>1378</v>
      </c>
      <c r="E600">
        <v>2026</v>
      </c>
      <c r="F600" s="163">
        <v>45992</v>
      </c>
      <c r="G600" t="s">
        <v>38</v>
      </c>
      <c r="H600" t="s">
        <v>1367</v>
      </c>
      <c r="I600">
        <v>752.69</v>
      </c>
      <c r="J600" s="164">
        <v>46219.482270023145</v>
      </c>
      <c r="K600" s="164">
        <v>46234.443921331018</v>
      </c>
    </row>
    <row r="601" spans="1:11" x14ac:dyDescent="0.2">
      <c r="A601" t="s">
        <v>1377</v>
      </c>
      <c r="B601">
        <v>84</v>
      </c>
      <c r="C601" t="s">
        <v>476</v>
      </c>
      <c r="D601" t="s">
        <v>1378</v>
      </c>
      <c r="E601">
        <v>2026</v>
      </c>
      <c r="F601" s="163">
        <v>45992</v>
      </c>
      <c r="G601" t="s">
        <v>39</v>
      </c>
      <c r="H601" t="s">
        <v>1367</v>
      </c>
      <c r="I601">
        <v>752.69</v>
      </c>
      <c r="J601" s="164">
        <v>46219.482270023145</v>
      </c>
      <c r="K601" s="164">
        <v>46234.443921331018</v>
      </c>
    </row>
    <row r="602" spans="1:11" x14ac:dyDescent="0.2">
      <c r="A602" t="s">
        <v>1377</v>
      </c>
      <c r="B602">
        <v>84</v>
      </c>
      <c r="C602" t="s">
        <v>476</v>
      </c>
      <c r="D602" t="s">
        <v>1378</v>
      </c>
      <c r="E602">
        <v>2026</v>
      </c>
      <c r="F602" s="163">
        <v>46023</v>
      </c>
      <c r="G602" t="s">
        <v>38</v>
      </c>
      <c r="H602" t="s">
        <v>435</v>
      </c>
      <c r="I602">
        <v>752.69</v>
      </c>
      <c r="J602" s="164">
        <v>46219.482270023145</v>
      </c>
      <c r="K602" s="164">
        <v>46234.443921331018</v>
      </c>
    </row>
    <row r="603" spans="1:11" x14ac:dyDescent="0.2">
      <c r="A603" t="s">
        <v>1377</v>
      </c>
      <c r="B603">
        <v>84</v>
      </c>
      <c r="C603" t="s">
        <v>476</v>
      </c>
      <c r="D603" t="s">
        <v>1378</v>
      </c>
      <c r="E603">
        <v>2026</v>
      </c>
      <c r="F603" s="163">
        <v>46023</v>
      </c>
      <c r="G603" t="s">
        <v>39</v>
      </c>
      <c r="H603" t="s">
        <v>435</v>
      </c>
      <c r="I603">
        <v>752.69</v>
      </c>
      <c r="J603" s="164">
        <v>46219.482270023145</v>
      </c>
      <c r="K603" s="164">
        <v>46234.443921331018</v>
      </c>
    </row>
    <row r="604" spans="1:11" x14ac:dyDescent="0.2">
      <c r="A604" t="s">
        <v>1377</v>
      </c>
      <c r="B604">
        <v>84</v>
      </c>
      <c r="C604" t="s">
        <v>476</v>
      </c>
      <c r="D604" t="s">
        <v>1378</v>
      </c>
      <c r="E604">
        <v>2026</v>
      </c>
      <c r="F604" s="163">
        <v>46023</v>
      </c>
      <c r="G604" t="s">
        <v>38</v>
      </c>
      <c r="H604" t="s">
        <v>1367</v>
      </c>
      <c r="I604">
        <v>752.69</v>
      </c>
      <c r="J604" s="164">
        <v>46219.482270023145</v>
      </c>
      <c r="K604" s="164">
        <v>46234.443921331018</v>
      </c>
    </row>
    <row r="605" spans="1:11" x14ac:dyDescent="0.2">
      <c r="A605" t="s">
        <v>1377</v>
      </c>
      <c r="B605">
        <v>84</v>
      </c>
      <c r="C605" t="s">
        <v>476</v>
      </c>
      <c r="D605" t="s">
        <v>1378</v>
      </c>
      <c r="E605">
        <v>2026</v>
      </c>
      <c r="F605" s="163">
        <v>46023</v>
      </c>
      <c r="G605" t="s">
        <v>39</v>
      </c>
      <c r="H605" t="s">
        <v>1367</v>
      </c>
      <c r="I605">
        <v>752.69</v>
      </c>
      <c r="J605" s="164">
        <v>46219.482270023145</v>
      </c>
      <c r="K605" s="164">
        <v>46234.443921331018</v>
      </c>
    </row>
    <row r="606" spans="1:11" x14ac:dyDescent="0.2">
      <c r="A606" t="s">
        <v>1377</v>
      </c>
      <c r="B606">
        <v>84</v>
      </c>
      <c r="C606" t="s">
        <v>476</v>
      </c>
      <c r="D606" t="s">
        <v>1378</v>
      </c>
      <c r="E606">
        <v>2026</v>
      </c>
      <c r="F606" s="163">
        <v>46054</v>
      </c>
      <c r="G606" t="s">
        <v>38</v>
      </c>
      <c r="H606" t="s">
        <v>435</v>
      </c>
      <c r="I606">
        <v>752.69</v>
      </c>
      <c r="J606" s="164">
        <v>46219.482270023145</v>
      </c>
      <c r="K606" s="164">
        <v>46234.443921331018</v>
      </c>
    </row>
    <row r="607" spans="1:11" x14ac:dyDescent="0.2">
      <c r="A607" t="s">
        <v>1377</v>
      </c>
      <c r="B607">
        <v>84</v>
      </c>
      <c r="C607" t="s">
        <v>476</v>
      </c>
      <c r="D607" t="s">
        <v>1378</v>
      </c>
      <c r="E607">
        <v>2026</v>
      </c>
      <c r="F607" s="163">
        <v>46054</v>
      </c>
      <c r="G607" t="s">
        <v>39</v>
      </c>
      <c r="H607" t="s">
        <v>435</v>
      </c>
      <c r="I607">
        <v>752.69</v>
      </c>
      <c r="J607" s="164">
        <v>46219.482270023145</v>
      </c>
      <c r="K607" s="164">
        <v>46234.443921331018</v>
      </c>
    </row>
    <row r="608" spans="1:11" x14ac:dyDescent="0.2">
      <c r="A608" t="s">
        <v>1377</v>
      </c>
      <c r="B608">
        <v>84</v>
      </c>
      <c r="C608" t="s">
        <v>476</v>
      </c>
      <c r="D608" t="s">
        <v>1378</v>
      </c>
      <c r="E608">
        <v>2026</v>
      </c>
      <c r="F608" s="163">
        <v>46054</v>
      </c>
      <c r="G608" t="s">
        <v>38</v>
      </c>
      <c r="H608" t="s">
        <v>1367</v>
      </c>
      <c r="I608">
        <v>752.69</v>
      </c>
      <c r="J608" s="164">
        <v>46219.482270023145</v>
      </c>
      <c r="K608" s="164">
        <v>46234.443921331018</v>
      </c>
    </row>
    <row r="609" spans="1:11" x14ac:dyDescent="0.2">
      <c r="A609" t="s">
        <v>1377</v>
      </c>
      <c r="B609">
        <v>84</v>
      </c>
      <c r="C609" t="s">
        <v>476</v>
      </c>
      <c r="D609" t="s">
        <v>1378</v>
      </c>
      <c r="E609">
        <v>2026</v>
      </c>
      <c r="F609" s="163">
        <v>46054</v>
      </c>
      <c r="G609" t="s">
        <v>39</v>
      </c>
      <c r="H609" t="s">
        <v>1367</v>
      </c>
      <c r="I609">
        <v>752.69</v>
      </c>
      <c r="J609" s="164">
        <v>46219.482270023145</v>
      </c>
      <c r="K609" s="164">
        <v>46234.443921331018</v>
      </c>
    </row>
    <row r="610" spans="1:11" x14ac:dyDescent="0.2">
      <c r="A610" t="s">
        <v>1377</v>
      </c>
      <c r="B610">
        <v>84</v>
      </c>
      <c r="C610" t="s">
        <v>476</v>
      </c>
      <c r="D610" t="s">
        <v>1378</v>
      </c>
      <c r="E610">
        <v>2026</v>
      </c>
      <c r="F610" s="163">
        <v>46082</v>
      </c>
      <c r="G610" t="s">
        <v>38</v>
      </c>
      <c r="H610" t="s">
        <v>435</v>
      </c>
      <c r="I610">
        <v>752.69</v>
      </c>
      <c r="J610" s="164">
        <v>46219.482270023145</v>
      </c>
      <c r="K610" s="164">
        <v>46234.443921331018</v>
      </c>
    </row>
    <row r="611" spans="1:11" x14ac:dyDescent="0.2">
      <c r="A611" t="s">
        <v>1377</v>
      </c>
      <c r="B611">
        <v>84</v>
      </c>
      <c r="C611" t="s">
        <v>476</v>
      </c>
      <c r="D611" t="s">
        <v>1378</v>
      </c>
      <c r="E611">
        <v>2026</v>
      </c>
      <c r="F611" s="163">
        <v>46082</v>
      </c>
      <c r="G611" t="s">
        <v>39</v>
      </c>
      <c r="H611" t="s">
        <v>435</v>
      </c>
      <c r="I611">
        <v>752.69</v>
      </c>
      <c r="J611" s="164">
        <v>46219.482270023145</v>
      </c>
      <c r="K611" s="164">
        <v>46234.443921331018</v>
      </c>
    </row>
    <row r="612" spans="1:11" x14ac:dyDescent="0.2">
      <c r="A612" t="s">
        <v>1377</v>
      </c>
      <c r="B612">
        <v>84</v>
      </c>
      <c r="C612" t="s">
        <v>476</v>
      </c>
      <c r="D612" t="s">
        <v>1378</v>
      </c>
      <c r="E612">
        <v>2026</v>
      </c>
      <c r="F612" s="163">
        <v>46082</v>
      </c>
      <c r="G612" t="s">
        <v>38</v>
      </c>
      <c r="H612" t="s">
        <v>1367</v>
      </c>
      <c r="I612">
        <v>752.69</v>
      </c>
      <c r="J612" s="164">
        <v>46219.482270023145</v>
      </c>
      <c r="K612" s="164">
        <v>46234.443921331018</v>
      </c>
    </row>
    <row r="613" spans="1:11" x14ac:dyDescent="0.2">
      <c r="A613" t="s">
        <v>1377</v>
      </c>
      <c r="B613">
        <v>84</v>
      </c>
      <c r="C613" t="s">
        <v>476</v>
      </c>
      <c r="D613" t="s">
        <v>1378</v>
      </c>
      <c r="E613">
        <v>2026</v>
      </c>
      <c r="F613" s="163">
        <v>46082</v>
      </c>
      <c r="G613" t="s">
        <v>39</v>
      </c>
      <c r="H613" t="s">
        <v>1367</v>
      </c>
      <c r="I613">
        <v>752.69</v>
      </c>
      <c r="J613" s="164">
        <v>46219.482270023145</v>
      </c>
      <c r="K613" s="164">
        <v>46234.443921331018</v>
      </c>
    </row>
    <row r="614" spans="1:11" x14ac:dyDescent="0.2">
      <c r="A614" t="s">
        <v>1377</v>
      </c>
      <c r="B614">
        <v>84</v>
      </c>
      <c r="C614" t="s">
        <v>476</v>
      </c>
      <c r="D614" t="s">
        <v>1378</v>
      </c>
      <c r="E614">
        <v>2026</v>
      </c>
      <c r="F614" s="163">
        <v>46113</v>
      </c>
      <c r="G614" t="s">
        <v>38</v>
      </c>
      <c r="H614" t="s">
        <v>435</v>
      </c>
      <c r="I614">
        <v>752.69</v>
      </c>
      <c r="J614" s="164">
        <v>46219.482270023145</v>
      </c>
      <c r="K614" s="164">
        <v>46234.443921331018</v>
      </c>
    </row>
    <row r="615" spans="1:11" x14ac:dyDescent="0.2">
      <c r="A615" t="s">
        <v>1377</v>
      </c>
      <c r="B615">
        <v>84</v>
      </c>
      <c r="C615" t="s">
        <v>476</v>
      </c>
      <c r="D615" t="s">
        <v>1378</v>
      </c>
      <c r="E615">
        <v>2026</v>
      </c>
      <c r="F615" s="163">
        <v>46113</v>
      </c>
      <c r="G615" t="s">
        <v>39</v>
      </c>
      <c r="H615" t="s">
        <v>435</v>
      </c>
      <c r="I615">
        <v>752.69</v>
      </c>
      <c r="J615" s="164">
        <v>46219.482270023145</v>
      </c>
      <c r="K615" s="164">
        <v>46234.443921331018</v>
      </c>
    </row>
    <row r="616" spans="1:11" x14ac:dyDescent="0.2">
      <c r="A616" t="s">
        <v>1377</v>
      </c>
      <c r="B616">
        <v>84</v>
      </c>
      <c r="C616" t="s">
        <v>476</v>
      </c>
      <c r="D616" t="s">
        <v>1378</v>
      </c>
      <c r="E616">
        <v>2026</v>
      </c>
      <c r="F616" s="163">
        <v>46113</v>
      </c>
      <c r="G616" t="s">
        <v>38</v>
      </c>
      <c r="H616" t="s">
        <v>1367</v>
      </c>
      <c r="I616">
        <v>752.69</v>
      </c>
      <c r="J616" s="164">
        <v>46219.482270023145</v>
      </c>
      <c r="K616" s="164">
        <v>46234.443921331018</v>
      </c>
    </row>
    <row r="617" spans="1:11" x14ac:dyDescent="0.2">
      <c r="A617" t="s">
        <v>1377</v>
      </c>
      <c r="B617">
        <v>84</v>
      </c>
      <c r="C617" t="s">
        <v>476</v>
      </c>
      <c r="D617" t="s">
        <v>1378</v>
      </c>
      <c r="E617">
        <v>2026</v>
      </c>
      <c r="F617" s="163">
        <v>46113</v>
      </c>
      <c r="G617" t="s">
        <v>39</v>
      </c>
      <c r="H617" t="s">
        <v>1367</v>
      </c>
      <c r="I617">
        <v>752.69</v>
      </c>
      <c r="J617" s="164">
        <v>46219.482270023145</v>
      </c>
      <c r="K617" s="164">
        <v>46234.443921331018</v>
      </c>
    </row>
    <row r="618" spans="1:11" x14ac:dyDescent="0.2">
      <c r="A618" t="s">
        <v>1377</v>
      </c>
      <c r="B618">
        <v>84</v>
      </c>
      <c r="C618" t="s">
        <v>476</v>
      </c>
      <c r="D618" t="s">
        <v>1378</v>
      </c>
      <c r="E618">
        <v>2026</v>
      </c>
      <c r="F618" s="163">
        <v>46143</v>
      </c>
      <c r="G618" t="s">
        <v>38</v>
      </c>
      <c r="H618" t="s">
        <v>435</v>
      </c>
      <c r="I618">
        <v>752.69</v>
      </c>
      <c r="J618" s="164">
        <v>46219.482270023145</v>
      </c>
      <c r="K618" s="164">
        <v>46234.443921331018</v>
      </c>
    </row>
    <row r="619" spans="1:11" x14ac:dyDescent="0.2">
      <c r="A619" t="s">
        <v>1377</v>
      </c>
      <c r="B619">
        <v>84</v>
      </c>
      <c r="C619" t="s">
        <v>476</v>
      </c>
      <c r="D619" t="s">
        <v>1378</v>
      </c>
      <c r="E619">
        <v>2026</v>
      </c>
      <c r="F619" s="163">
        <v>46143</v>
      </c>
      <c r="G619" t="s">
        <v>39</v>
      </c>
      <c r="H619" t="s">
        <v>435</v>
      </c>
      <c r="I619">
        <v>752.69</v>
      </c>
      <c r="J619" s="164">
        <v>46219.482270023145</v>
      </c>
      <c r="K619" s="164">
        <v>46234.443921331018</v>
      </c>
    </row>
    <row r="620" spans="1:11" x14ac:dyDescent="0.2">
      <c r="A620" t="s">
        <v>1377</v>
      </c>
      <c r="B620">
        <v>84</v>
      </c>
      <c r="C620" t="s">
        <v>476</v>
      </c>
      <c r="D620" t="s">
        <v>1378</v>
      </c>
      <c r="E620">
        <v>2026</v>
      </c>
      <c r="F620" s="163">
        <v>46143</v>
      </c>
      <c r="G620" t="s">
        <v>38</v>
      </c>
      <c r="H620" t="s">
        <v>1367</v>
      </c>
      <c r="I620">
        <v>752.69</v>
      </c>
      <c r="J620" s="164">
        <v>46219.482270023145</v>
      </c>
      <c r="K620" s="164">
        <v>46234.443921331018</v>
      </c>
    </row>
    <row r="621" spans="1:11" x14ac:dyDescent="0.2">
      <c r="A621" t="s">
        <v>1377</v>
      </c>
      <c r="B621">
        <v>84</v>
      </c>
      <c r="C621" t="s">
        <v>476</v>
      </c>
      <c r="D621" t="s">
        <v>1378</v>
      </c>
      <c r="E621">
        <v>2026</v>
      </c>
      <c r="F621" s="163">
        <v>46143</v>
      </c>
      <c r="G621" t="s">
        <v>39</v>
      </c>
      <c r="H621" t="s">
        <v>1367</v>
      </c>
      <c r="I621">
        <v>752.69</v>
      </c>
      <c r="J621" s="164">
        <v>46219.482270023145</v>
      </c>
      <c r="K621" s="164">
        <v>46234.443921331018</v>
      </c>
    </row>
    <row r="622" spans="1:11" x14ac:dyDescent="0.2">
      <c r="A622" t="s">
        <v>1377</v>
      </c>
      <c r="B622">
        <v>84</v>
      </c>
      <c r="C622" t="s">
        <v>476</v>
      </c>
      <c r="D622" t="s">
        <v>1378</v>
      </c>
      <c r="E622">
        <v>2026</v>
      </c>
      <c r="F622" s="163">
        <v>46174</v>
      </c>
      <c r="G622" t="s">
        <v>38</v>
      </c>
      <c r="H622" t="s">
        <v>435</v>
      </c>
      <c r="I622">
        <v>752.69</v>
      </c>
      <c r="J622" s="164">
        <v>46219.482270023145</v>
      </c>
      <c r="K622" s="164">
        <v>46234.443921331018</v>
      </c>
    </row>
    <row r="623" spans="1:11" x14ac:dyDescent="0.2">
      <c r="A623" t="s">
        <v>1377</v>
      </c>
      <c r="B623">
        <v>84</v>
      </c>
      <c r="C623" t="s">
        <v>476</v>
      </c>
      <c r="D623" t="s">
        <v>1378</v>
      </c>
      <c r="E623">
        <v>2026</v>
      </c>
      <c r="F623" s="163">
        <v>46174</v>
      </c>
      <c r="G623" t="s">
        <v>39</v>
      </c>
      <c r="H623" t="s">
        <v>435</v>
      </c>
      <c r="I623">
        <v>752.69</v>
      </c>
      <c r="J623" s="164">
        <v>46219.482270023145</v>
      </c>
      <c r="K623" s="164">
        <v>46234.443921331018</v>
      </c>
    </row>
    <row r="624" spans="1:11" x14ac:dyDescent="0.2">
      <c r="A624" t="s">
        <v>1377</v>
      </c>
      <c r="B624">
        <v>84</v>
      </c>
      <c r="C624" t="s">
        <v>476</v>
      </c>
      <c r="D624" t="s">
        <v>1378</v>
      </c>
      <c r="E624">
        <v>2026</v>
      </c>
      <c r="F624" s="163">
        <v>46174</v>
      </c>
      <c r="G624" t="s">
        <v>38</v>
      </c>
      <c r="H624" t="s">
        <v>1367</v>
      </c>
      <c r="I624">
        <v>752.69</v>
      </c>
      <c r="J624" s="164">
        <v>46219.482270023145</v>
      </c>
      <c r="K624" s="164">
        <v>46234.443921331018</v>
      </c>
    </row>
    <row r="625" spans="1:11" x14ac:dyDescent="0.2">
      <c r="A625" t="s">
        <v>1377</v>
      </c>
      <c r="B625">
        <v>84</v>
      </c>
      <c r="C625" t="s">
        <v>476</v>
      </c>
      <c r="D625" t="s">
        <v>1378</v>
      </c>
      <c r="E625">
        <v>2026</v>
      </c>
      <c r="F625" s="163">
        <v>46174</v>
      </c>
      <c r="G625" t="s">
        <v>39</v>
      </c>
      <c r="H625" t="s">
        <v>1367</v>
      </c>
      <c r="I625">
        <v>752.69</v>
      </c>
      <c r="J625" s="164">
        <v>46219.482270023145</v>
      </c>
      <c r="K625" s="164">
        <v>46234.443921331018</v>
      </c>
    </row>
    <row r="626" spans="1:11" x14ac:dyDescent="0.2">
      <c r="A626" t="s">
        <v>1377</v>
      </c>
      <c r="B626">
        <v>85</v>
      </c>
      <c r="C626" t="s">
        <v>477</v>
      </c>
      <c r="D626" t="s">
        <v>1378</v>
      </c>
      <c r="E626">
        <v>2026</v>
      </c>
      <c r="F626" s="163">
        <v>45839</v>
      </c>
      <c r="G626" t="s">
        <v>38</v>
      </c>
      <c r="H626" t="s">
        <v>435</v>
      </c>
      <c r="I626">
        <v>430.11099999999999</v>
      </c>
      <c r="J626" s="164">
        <v>46219.482270023145</v>
      </c>
      <c r="K626" s="164">
        <v>46234.443921331018</v>
      </c>
    </row>
    <row r="627" spans="1:11" x14ac:dyDescent="0.2">
      <c r="A627" t="s">
        <v>1377</v>
      </c>
      <c r="B627">
        <v>85</v>
      </c>
      <c r="C627" t="s">
        <v>477</v>
      </c>
      <c r="D627" t="s">
        <v>1378</v>
      </c>
      <c r="E627">
        <v>2026</v>
      </c>
      <c r="F627" s="163">
        <v>45839</v>
      </c>
      <c r="G627" t="s">
        <v>39</v>
      </c>
      <c r="H627" t="s">
        <v>435</v>
      </c>
      <c r="I627">
        <v>430.11099999999999</v>
      </c>
      <c r="J627" s="164">
        <v>46219.482270023145</v>
      </c>
      <c r="K627" s="164">
        <v>46234.443921331018</v>
      </c>
    </row>
    <row r="628" spans="1:11" x14ac:dyDescent="0.2">
      <c r="A628" t="s">
        <v>1377</v>
      </c>
      <c r="B628">
        <v>85</v>
      </c>
      <c r="C628" t="s">
        <v>477</v>
      </c>
      <c r="D628" t="s">
        <v>1378</v>
      </c>
      <c r="E628">
        <v>2026</v>
      </c>
      <c r="F628" s="163">
        <v>45839</v>
      </c>
      <c r="G628" t="s">
        <v>38</v>
      </c>
      <c r="H628" t="s">
        <v>1367</v>
      </c>
      <c r="I628">
        <v>430.11099999999999</v>
      </c>
      <c r="J628" s="164">
        <v>46219.482270023145</v>
      </c>
      <c r="K628" s="164">
        <v>46234.443921331018</v>
      </c>
    </row>
    <row r="629" spans="1:11" x14ac:dyDescent="0.2">
      <c r="A629" t="s">
        <v>1377</v>
      </c>
      <c r="B629">
        <v>85</v>
      </c>
      <c r="C629" t="s">
        <v>477</v>
      </c>
      <c r="D629" t="s">
        <v>1378</v>
      </c>
      <c r="E629">
        <v>2026</v>
      </c>
      <c r="F629" s="163">
        <v>45839</v>
      </c>
      <c r="G629" t="s">
        <v>39</v>
      </c>
      <c r="H629" t="s">
        <v>1367</v>
      </c>
      <c r="I629">
        <v>430.11099999999999</v>
      </c>
      <c r="J629" s="164">
        <v>46219.482270023145</v>
      </c>
      <c r="K629" s="164">
        <v>46234.443921331018</v>
      </c>
    </row>
    <row r="630" spans="1:11" x14ac:dyDescent="0.2">
      <c r="A630" t="s">
        <v>1377</v>
      </c>
      <c r="B630">
        <v>85</v>
      </c>
      <c r="C630" t="s">
        <v>477</v>
      </c>
      <c r="D630" t="s">
        <v>1378</v>
      </c>
      <c r="E630">
        <v>2026</v>
      </c>
      <c r="F630" s="163">
        <v>45870</v>
      </c>
      <c r="G630" t="s">
        <v>38</v>
      </c>
      <c r="H630" t="s">
        <v>435</v>
      </c>
      <c r="I630">
        <v>430.11099999999999</v>
      </c>
      <c r="J630" s="164">
        <v>46219.482270023145</v>
      </c>
      <c r="K630" s="164">
        <v>46234.443921331018</v>
      </c>
    </row>
    <row r="631" spans="1:11" x14ac:dyDescent="0.2">
      <c r="A631" t="s">
        <v>1377</v>
      </c>
      <c r="B631">
        <v>85</v>
      </c>
      <c r="C631" t="s">
        <v>477</v>
      </c>
      <c r="D631" t="s">
        <v>1378</v>
      </c>
      <c r="E631">
        <v>2026</v>
      </c>
      <c r="F631" s="163">
        <v>45870</v>
      </c>
      <c r="G631" t="s">
        <v>39</v>
      </c>
      <c r="H631" t="s">
        <v>435</v>
      </c>
      <c r="I631">
        <v>430.11099999999999</v>
      </c>
      <c r="J631" s="164">
        <v>46219.482270023145</v>
      </c>
      <c r="K631" s="164">
        <v>46234.443921331018</v>
      </c>
    </row>
    <row r="632" spans="1:11" x14ac:dyDescent="0.2">
      <c r="A632" t="s">
        <v>1377</v>
      </c>
      <c r="B632">
        <v>85</v>
      </c>
      <c r="C632" t="s">
        <v>477</v>
      </c>
      <c r="D632" t="s">
        <v>1378</v>
      </c>
      <c r="E632">
        <v>2026</v>
      </c>
      <c r="F632" s="163">
        <v>45870</v>
      </c>
      <c r="G632" t="s">
        <v>38</v>
      </c>
      <c r="H632" t="s">
        <v>1367</v>
      </c>
      <c r="I632">
        <v>430.11099999999999</v>
      </c>
      <c r="J632" s="164">
        <v>46219.482270023145</v>
      </c>
      <c r="K632" s="164">
        <v>46234.443921331018</v>
      </c>
    </row>
    <row r="633" spans="1:11" x14ac:dyDescent="0.2">
      <c r="A633" t="s">
        <v>1377</v>
      </c>
      <c r="B633">
        <v>85</v>
      </c>
      <c r="C633" t="s">
        <v>477</v>
      </c>
      <c r="D633" t="s">
        <v>1378</v>
      </c>
      <c r="E633">
        <v>2026</v>
      </c>
      <c r="F633" s="163">
        <v>45870</v>
      </c>
      <c r="G633" t="s">
        <v>39</v>
      </c>
      <c r="H633" t="s">
        <v>1367</v>
      </c>
      <c r="I633">
        <v>430.11099999999999</v>
      </c>
      <c r="J633" s="164">
        <v>46219.482270023145</v>
      </c>
      <c r="K633" s="164">
        <v>46234.443921331018</v>
      </c>
    </row>
    <row r="634" spans="1:11" x14ac:dyDescent="0.2">
      <c r="A634" t="s">
        <v>1377</v>
      </c>
      <c r="B634">
        <v>85</v>
      </c>
      <c r="C634" t="s">
        <v>477</v>
      </c>
      <c r="D634" t="s">
        <v>1378</v>
      </c>
      <c r="E634">
        <v>2026</v>
      </c>
      <c r="F634" s="163">
        <v>45901</v>
      </c>
      <c r="G634" t="s">
        <v>38</v>
      </c>
      <c r="H634" t="s">
        <v>435</v>
      </c>
      <c r="I634">
        <v>430.11099999999999</v>
      </c>
      <c r="J634" s="164">
        <v>46219.482270023145</v>
      </c>
      <c r="K634" s="164">
        <v>46234.443921331018</v>
      </c>
    </row>
    <row r="635" spans="1:11" x14ac:dyDescent="0.2">
      <c r="A635" t="s">
        <v>1377</v>
      </c>
      <c r="B635">
        <v>85</v>
      </c>
      <c r="C635" t="s">
        <v>477</v>
      </c>
      <c r="D635" t="s">
        <v>1378</v>
      </c>
      <c r="E635">
        <v>2026</v>
      </c>
      <c r="F635" s="163">
        <v>45901</v>
      </c>
      <c r="G635" t="s">
        <v>39</v>
      </c>
      <c r="H635" t="s">
        <v>435</v>
      </c>
      <c r="I635">
        <v>430.11099999999999</v>
      </c>
      <c r="J635" s="164">
        <v>46219.482270023145</v>
      </c>
      <c r="K635" s="164">
        <v>46234.443921331018</v>
      </c>
    </row>
    <row r="636" spans="1:11" x14ac:dyDescent="0.2">
      <c r="A636" t="s">
        <v>1377</v>
      </c>
      <c r="B636">
        <v>85</v>
      </c>
      <c r="C636" t="s">
        <v>477</v>
      </c>
      <c r="D636" t="s">
        <v>1378</v>
      </c>
      <c r="E636">
        <v>2026</v>
      </c>
      <c r="F636" s="163">
        <v>45901</v>
      </c>
      <c r="G636" t="s">
        <v>38</v>
      </c>
      <c r="H636" t="s">
        <v>1367</v>
      </c>
      <c r="I636">
        <v>430.11099999999999</v>
      </c>
      <c r="J636" s="164">
        <v>46219.482270023145</v>
      </c>
      <c r="K636" s="164">
        <v>46234.443921331018</v>
      </c>
    </row>
    <row r="637" spans="1:11" x14ac:dyDescent="0.2">
      <c r="A637" t="s">
        <v>1377</v>
      </c>
      <c r="B637">
        <v>85</v>
      </c>
      <c r="C637" t="s">
        <v>477</v>
      </c>
      <c r="D637" t="s">
        <v>1378</v>
      </c>
      <c r="E637">
        <v>2026</v>
      </c>
      <c r="F637" s="163">
        <v>45901</v>
      </c>
      <c r="G637" t="s">
        <v>39</v>
      </c>
      <c r="H637" t="s">
        <v>1367</v>
      </c>
      <c r="I637">
        <v>430.11099999999999</v>
      </c>
      <c r="J637" s="164">
        <v>46219.482270023145</v>
      </c>
      <c r="K637" s="164">
        <v>46234.443921331018</v>
      </c>
    </row>
    <row r="638" spans="1:11" x14ac:dyDescent="0.2">
      <c r="A638" t="s">
        <v>1377</v>
      </c>
      <c r="B638">
        <v>85</v>
      </c>
      <c r="C638" t="s">
        <v>477</v>
      </c>
      <c r="D638" t="s">
        <v>1378</v>
      </c>
      <c r="E638">
        <v>2026</v>
      </c>
      <c r="F638" s="163">
        <v>45931</v>
      </c>
      <c r="G638" t="s">
        <v>38</v>
      </c>
      <c r="H638" t="s">
        <v>435</v>
      </c>
      <c r="I638">
        <v>430.11099999999999</v>
      </c>
      <c r="J638" s="164">
        <v>46219.482270023145</v>
      </c>
      <c r="K638" s="164">
        <v>46234.443921331018</v>
      </c>
    </row>
    <row r="639" spans="1:11" x14ac:dyDescent="0.2">
      <c r="A639" t="s">
        <v>1377</v>
      </c>
      <c r="B639">
        <v>85</v>
      </c>
      <c r="C639" t="s">
        <v>477</v>
      </c>
      <c r="D639" t="s">
        <v>1378</v>
      </c>
      <c r="E639">
        <v>2026</v>
      </c>
      <c r="F639" s="163">
        <v>45931</v>
      </c>
      <c r="G639" t="s">
        <v>39</v>
      </c>
      <c r="H639" t="s">
        <v>435</v>
      </c>
      <c r="I639">
        <v>430.11099999999999</v>
      </c>
      <c r="J639" s="164">
        <v>46219.482270023145</v>
      </c>
      <c r="K639" s="164">
        <v>46234.443921331018</v>
      </c>
    </row>
    <row r="640" spans="1:11" x14ac:dyDescent="0.2">
      <c r="A640" t="s">
        <v>1377</v>
      </c>
      <c r="B640">
        <v>85</v>
      </c>
      <c r="C640" t="s">
        <v>477</v>
      </c>
      <c r="D640" t="s">
        <v>1378</v>
      </c>
      <c r="E640">
        <v>2026</v>
      </c>
      <c r="F640" s="163">
        <v>45931</v>
      </c>
      <c r="G640" t="s">
        <v>38</v>
      </c>
      <c r="H640" t="s">
        <v>1367</v>
      </c>
      <c r="I640">
        <v>430.11099999999999</v>
      </c>
      <c r="J640" s="164">
        <v>46219.482270023145</v>
      </c>
      <c r="K640" s="164">
        <v>46234.443921331018</v>
      </c>
    </row>
    <row r="641" spans="1:11" x14ac:dyDescent="0.2">
      <c r="A641" t="s">
        <v>1377</v>
      </c>
      <c r="B641">
        <v>85</v>
      </c>
      <c r="C641" t="s">
        <v>477</v>
      </c>
      <c r="D641" t="s">
        <v>1378</v>
      </c>
      <c r="E641">
        <v>2026</v>
      </c>
      <c r="F641" s="163">
        <v>45931</v>
      </c>
      <c r="G641" t="s">
        <v>39</v>
      </c>
      <c r="H641" t="s">
        <v>1367</v>
      </c>
      <c r="I641">
        <v>430.11099999999999</v>
      </c>
      <c r="J641" s="164">
        <v>46219.482270023145</v>
      </c>
      <c r="K641" s="164">
        <v>46234.443921331018</v>
      </c>
    </row>
    <row r="642" spans="1:11" x14ac:dyDescent="0.2">
      <c r="A642" t="s">
        <v>1377</v>
      </c>
      <c r="B642">
        <v>85</v>
      </c>
      <c r="C642" t="s">
        <v>477</v>
      </c>
      <c r="D642" t="s">
        <v>1378</v>
      </c>
      <c r="E642">
        <v>2026</v>
      </c>
      <c r="F642" s="163">
        <v>45962</v>
      </c>
      <c r="G642" t="s">
        <v>38</v>
      </c>
      <c r="H642" t="s">
        <v>435</v>
      </c>
      <c r="I642">
        <v>430.11099999999999</v>
      </c>
      <c r="J642" s="164">
        <v>46219.482270023145</v>
      </c>
      <c r="K642" s="164">
        <v>46234.443921331018</v>
      </c>
    </row>
    <row r="643" spans="1:11" x14ac:dyDescent="0.2">
      <c r="A643" t="s">
        <v>1377</v>
      </c>
      <c r="B643">
        <v>85</v>
      </c>
      <c r="C643" t="s">
        <v>477</v>
      </c>
      <c r="D643" t="s">
        <v>1378</v>
      </c>
      <c r="E643">
        <v>2026</v>
      </c>
      <c r="F643" s="163">
        <v>45962</v>
      </c>
      <c r="G643" t="s">
        <v>39</v>
      </c>
      <c r="H643" t="s">
        <v>435</v>
      </c>
      <c r="I643">
        <v>430.11099999999999</v>
      </c>
      <c r="J643" s="164">
        <v>46219.482270023145</v>
      </c>
      <c r="K643" s="164">
        <v>46234.443921331018</v>
      </c>
    </row>
    <row r="644" spans="1:11" x14ac:dyDescent="0.2">
      <c r="A644" t="s">
        <v>1377</v>
      </c>
      <c r="B644">
        <v>85</v>
      </c>
      <c r="C644" t="s">
        <v>477</v>
      </c>
      <c r="D644" t="s">
        <v>1378</v>
      </c>
      <c r="E644">
        <v>2026</v>
      </c>
      <c r="F644" s="163">
        <v>45962</v>
      </c>
      <c r="G644" t="s">
        <v>38</v>
      </c>
      <c r="H644" t="s">
        <v>1367</v>
      </c>
      <c r="I644">
        <v>430.11099999999999</v>
      </c>
      <c r="J644" s="164">
        <v>46219.482270023145</v>
      </c>
      <c r="K644" s="164">
        <v>46234.443921331018</v>
      </c>
    </row>
    <row r="645" spans="1:11" x14ac:dyDescent="0.2">
      <c r="A645" t="s">
        <v>1377</v>
      </c>
      <c r="B645">
        <v>85</v>
      </c>
      <c r="C645" t="s">
        <v>477</v>
      </c>
      <c r="D645" t="s">
        <v>1378</v>
      </c>
      <c r="E645">
        <v>2026</v>
      </c>
      <c r="F645" s="163">
        <v>45962</v>
      </c>
      <c r="G645" t="s">
        <v>39</v>
      </c>
      <c r="H645" t="s">
        <v>1367</v>
      </c>
      <c r="I645">
        <v>430.11099999999999</v>
      </c>
      <c r="J645" s="164">
        <v>46219.482270023145</v>
      </c>
      <c r="K645" s="164">
        <v>46234.443921331018</v>
      </c>
    </row>
    <row r="646" spans="1:11" x14ac:dyDescent="0.2">
      <c r="A646" t="s">
        <v>1377</v>
      </c>
      <c r="B646">
        <v>85</v>
      </c>
      <c r="C646" t="s">
        <v>477</v>
      </c>
      <c r="D646" t="s">
        <v>1378</v>
      </c>
      <c r="E646">
        <v>2026</v>
      </c>
      <c r="F646" s="163">
        <v>45992</v>
      </c>
      <c r="G646" t="s">
        <v>38</v>
      </c>
      <c r="H646" t="s">
        <v>435</v>
      </c>
      <c r="I646">
        <v>430.11099999999999</v>
      </c>
      <c r="J646" s="164">
        <v>46219.482270023145</v>
      </c>
      <c r="K646" s="164">
        <v>46234.443921331018</v>
      </c>
    </row>
    <row r="647" spans="1:11" x14ac:dyDescent="0.2">
      <c r="A647" t="s">
        <v>1377</v>
      </c>
      <c r="B647">
        <v>85</v>
      </c>
      <c r="C647" t="s">
        <v>477</v>
      </c>
      <c r="D647" t="s">
        <v>1378</v>
      </c>
      <c r="E647">
        <v>2026</v>
      </c>
      <c r="F647" s="163">
        <v>45992</v>
      </c>
      <c r="G647" t="s">
        <v>39</v>
      </c>
      <c r="H647" t="s">
        <v>435</v>
      </c>
      <c r="I647">
        <v>430.11099999999999</v>
      </c>
      <c r="J647" s="164">
        <v>46219.482270023145</v>
      </c>
      <c r="K647" s="164">
        <v>46234.443921331018</v>
      </c>
    </row>
    <row r="648" spans="1:11" x14ac:dyDescent="0.2">
      <c r="A648" t="s">
        <v>1377</v>
      </c>
      <c r="B648">
        <v>85</v>
      </c>
      <c r="C648" t="s">
        <v>477</v>
      </c>
      <c r="D648" t="s">
        <v>1378</v>
      </c>
      <c r="E648">
        <v>2026</v>
      </c>
      <c r="F648" s="163">
        <v>45992</v>
      </c>
      <c r="G648" t="s">
        <v>38</v>
      </c>
      <c r="H648" t="s">
        <v>1367</v>
      </c>
      <c r="I648">
        <v>430.11099999999999</v>
      </c>
      <c r="J648" s="164">
        <v>46219.482270023145</v>
      </c>
      <c r="K648" s="164">
        <v>46234.443921331018</v>
      </c>
    </row>
    <row r="649" spans="1:11" x14ac:dyDescent="0.2">
      <c r="A649" t="s">
        <v>1377</v>
      </c>
      <c r="B649">
        <v>85</v>
      </c>
      <c r="C649" t="s">
        <v>477</v>
      </c>
      <c r="D649" t="s">
        <v>1378</v>
      </c>
      <c r="E649">
        <v>2026</v>
      </c>
      <c r="F649" s="163">
        <v>45992</v>
      </c>
      <c r="G649" t="s">
        <v>39</v>
      </c>
      <c r="H649" t="s">
        <v>1367</v>
      </c>
      <c r="I649">
        <v>430.11099999999999</v>
      </c>
      <c r="J649" s="164">
        <v>46219.482270023145</v>
      </c>
      <c r="K649" s="164">
        <v>46234.443921331018</v>
      </c>
    </row>
    <row r="650" spans="1:11" x14ac:dyDescent="0.2">
      <c r="A650" t="s">
        <v>1377</v>
      </c>
      <c r="B650">
        <v>85</v>
      </c>
      <c r="C650" t="s">
        <v>477</v>
      </c>
      <c r="D650" t="s">
        <v>1378</v>
      </c>
      <c r="E650">
        <v>2026</v>
      </c>
      <c r="F650" s="163">
        <v>46023</v>
      </c>
      <c r="G650" t="s">
        <v>38</v>
      </c>
      <c r="H650" t="s">
        <v>435</v>
      </c>
      <c r="I650">
        <v>430.11099999999999</v>
      </c>
      <c r="J650" s="164">
        <v>46219.482270023145</v>
      </c>
      <c r="K650" s="164">
        <v>46234.443921331018</v>
      </c>
    </row>
    <row r="651" spans="1:11" x14ac:dyDescent="0.2">
      <c r="A651" t="s">
        <v>1377</v>
      </c>
      <c r="B651">
        <v>85</v>
      </c>
      <c r="C651" t="s">
        <v>477</v>
      </c>
      <c r="D651" t="s">
        <v>1378</v>
      </c>
      <c r="E651">
        <v>2026</v>
      </c>
      <c r="F651" s="163">
        <v>46023</v>
      </c>
      <c r="G651" t="s">
        <v>39</v>
      </c>
      <c r="H651" t="s">
        <v>435</v>
      </c>
      <c r="I651">
        <v>430.11099999999999</v>
      </c>
      <c r="J651" s="164">
        <v>46219.482270023145</v>
      </c>
      <c r="K651" s="164">
        <v>46234.443921331018</v>
      </c>
    </row>
    <row r="652" spans="1:11" x14ac:dyDescent="0.2">
      <c r="A652" t="s">
        <v>1377</v>
      </c>
      <c r="B652">
        <v>85</v>
      </c>
      <c r="C652" t="s">
        <v>477</v>
      </c>
      <c r="D652" t="s">
        <v>1378</v>
      </c>
      <c r="E652">
        <v>2026</v>
      </c>
      <c r="F652" s="163">
        <v>46023</v>
      </c>
      <c r="G652" t="s">
        <v>38</v>
      </c>
      <c r="H652" t="s">
        <v>1367</v>
      </c>
      <c r="I652">
        <v>430.11099999999999</v>
      </c>
      <c r="J652" s="164">
        <v>46219.482270023145</v>
      </c>
      <c r="K652" s="164">
        <v>46234.443921331018</v>
      </c>
    </row>
    <row r="653" spans="1:11" x14ac:dyDescent="0.2">
      <c r="A653" t="s">
        <v>1377</v>
      </c>
      <c r="B653">
        <v>85</v>
      </c>
      <c r="C653" t="s">
        <v>477</v>
      </c>
      <c r="D653" t="s">
        <v>1378</v>
      </c>
      <c r="E653">
        <v>2026</v>
      </c>
      <c r="F653" s="163">
        <v>46023</v>
      </c>
      <c r="G653" t="s">
        <v>39</v>
      </c>
      <c r="H653" t="s">
        <v>1367</v>
      </c>
      <c r="I653">
        <v>430.11099999999999</v>
      </c>
      <c r="J653" s="164">
        <v>46219.482270023145</v>
      </c>
      <c r="K653" s="164">
        <v>46234.443921331018</v>
      </c>
    </row>
    <row r="654" spans="1:11" x14ac:dyDescent="0.2">
      <c r="A654" t="s">
        <v>1377</v>
      </c>
      <c r="B654">
        <v>85</v>
      </c>
      <c r="C654" t="s">
        <v>477</v>
      </c>
      <c r="D654" t="s">
        <v>1378</v>
      </c>
      <c r="E654">
        <v>2026</v>
      </c>
      <c r="F654" s="163">
        <v>46054</v>
      </c>
      <c r="G654" t="s">
        <v>38</v>
      </c>
      <c r="H654" t="s">
        <v>435</v>
      </c>
      <c r="I654">
        <v>430.11099999999999</v>
      </c>
      <c r="J654" s="164">
        <v>46219.482270023145</v>
      </c>
      <c r="K654" s="164">
        <v>46234.443921331018</v>
      </c>
    </row>
    <row r="655" spans="1:11" x14ac:dyDescent="0.2">
      <c r="A655" t="s">
        <v>1377</v>
      </c>
      <c r="B655">
        <v>85</v>
      </c>
      <c r="C655" t="s">
        <v>477</v>
      </c>
      <c r="D655" t="s">
        <v>1378</v>
      </c>
      <c r="E655">
        <v>2026</v>
      </c>
      <c r="F655" s="163">
        <v>46054</v>
      </c>
      <c r="G655" t="s">
        <v>39</v>
      </c>
      <c r="H655" t="s">
        <v>435</v>
      </c>
      <c r="I655">
        <v>430.11099999999999</v>
      </c>
      <c r="J655" s="164">
        <v>46219.482270023145</v>
      </c>
      <c r="K655" s="164">
        <v>46234.443921331018</v>
      </c>
    </row>
    <row r="656" spans="1:11" x14ac:dyDescent="0.2">
      <c r="A656" t="s">
        <v>1377</v>
      </c>
      <c r="B656">
        <v>85</v>
      </c>
      <c r="C656" t="s">
        <v>477</v>
      </c>
      <c r="D656" t="s">
        <v>1378</v>
      </c>
      <c r="E656">
        <v>2026</v>
      </c>
      <c r="F656" s="163">
        <v>46054</v>
      </c>
      <c r="G656" t="s">
        <v>38</v>
      </c>
      <c r="H656" t="s">
        <v>1367</v>
      </c>
      <c r="I656">
        <v>430.11099999999999</v>
      </c>
      <c r="J656" s="164">
        <v>46219.482270023145</v>
      </c>
      <c r="K656" s="164">
        <v>46234.443921331018</v>
      </c>
    </row>
    <row r="657" spans="1:11" x14ac:dyDescent="0.2">
      <c r="A657" t="s">
        <v>1377</v>
      </c>
      <c r="B657">
        <v>85</v>
      </c>
      <c r="C657" t="s">
        <v>477</v>
      </c>
      <c r="D657" t="s">
        <v>1378</v>
      </c>
      <c r="E657">
        <v>2026</v>
      </c>
      <c r="F657" s="163">
        <v>46054</v>
      </c>
      <c r="G657" t="s">
        <v>39</v>
      </c>
      <c r="H657" t="s">
        <v>1367</v>
      </c>
      <c r="I657">
        <v>430.11099999999999</v>
      </c>
      <c r="J657" s="164">
        <v>46219.482270023145</v>
      </c>
      <c r="K657" s="164">
        <v>46234.443921331018</v>
      </c>
    </row>
    <row r="658" spans="1:11" x14ac:dyDescent="0.2">
      <c r="A658" t="s">
        <v>1377</v>
      </c>
      <c r="B658">
        <v>85</v>
      </c>
      <c r="C658" t="s">
        <v>477</v>
      </c>
      <c r="D658" t="s">
        <v>1378</v>
      </c>
      <c r="E658">
        <v>2026</v>
      </c>
      <c r="F658" s="163">
        <v>46082</v>
      </c>
      <c r="G658" t="s">
        <v>38</v>
      </c>
      <c r="H658" t="s">
        <v>435</v>
      </c>
      <c r="I658">
        <v>430.11099999999999</v>
      </c>
      <c r="J658" s="164">
        <v>46219.482270023145</v>
      </c>
      <c r="K658" s="164">
        <v>46234.443921331018</v>
      </c>
    </row>
    <row r="659" spans="1:11" x14ac:dyDescent="0.2">
      <c r="A659" t="s">
        <v>1377</v>
      </c>
      <c r="B659">
        <v>85</v>
      </c>
      <c r="C659" t="s">
        <v>477</v>
      </c>
      <c r="D659" t="s">
        <v>1378</v>
      </c>
      <c r="E659">
        <v>2026</v>
      </c>
      <c r="F659" s="163">
        <v>46082</v>
      </c>
      <c r="G659" t="s">
        <v>39</v>
      </c>
      <c r="H659" t="s">
        <v>435</v>
      </c>
      <c r="I659">
        <v>430.11099999999999</v>
      </c>
      <c r="J659" s="164">
        <v>46219.482270023145</v>
      </c>
      <c r="K659" s="164">
        <v>46234.443921331018</v>
      </c>
    </row>
    <row r="660" spans="1:11" x14ac:dyDescent="0.2">
      <c r="A660" t="s">
        <v>1377</v>
      </c>
      <c r="B660">
        <v>85</v>
      </c>
      <c r="C660" t="s">
        <v>477</v>
      </c>
      <c r="D660" t="s">
        <v>1378</v>
      </c>
      <c r="E660">
        <v>2026</v>
      </c>
      <c r="F660" s="163">
        <v>46082</v>
      </c>
      <c r="G660" t="s">
        <v>38</v>
      </c>
      <c r="H660" t="s">
        <v>1367</v>
      </c>
      <c r="I660">
        <v>430.11099999999999</v>
      </c>
      <c r="J660" s="164">
        <v>46219.482270023145</v>
      </c>
      <c r="K660" s="164">
        <v>46234.443921331018</v>
      </c>
    </row>
    <row r="661" spans="1:11" x14ac:dyDescent="0.2">
      <c r="A661" t="s">
        <v>1377</v>
      </c>
      <c r="B661">
        <v>85</v>
      </c>
      <c r="C661" t="s">
        <v>477</v>
      </c>
      <c r="D661" t="s">
        <v>1378</v>
      </c>
      <c r="E661">
        <v>2026</v>
      </c>
      <c r="F661" s="163">
        <v>46082</v>
      </c>
      <c r="G661" t="s">
        <v>39</v>
      </c>
      <c r="H661" t="s">
        <v>1367</v>
      </c>
      <c r="I661">
        <v>430.11099999999999</v>
      </c>
      <c r="J661" s="164">
        <v>46219.482270023145</v>
      </c>
      <c r="K661" s="164">
        <v>46234.443921331018</v>
      </c>
    </row>
    <row r="662" spans="1:11" x14ac:dyDescent="0.2">
      <c r="A662" t="s">
        <v>1377</v>
      </c>
      <c r="B662">
        <v>85</v>
      </c>
      <c r="C662" t="s">
        <v>477</v>
      </c>
      <c r="D662" t="s">
        <v>1378</v>
      </c>
      <c r="E662">
        <v>2026</v>
      </c>
      <c r="F662" s="163">
        <v>46113</v>
      </c>
      <c r="G662" t="s">
        <v>38</v>
      </c>
      <c r="H662" t="s">
        <v>435</v>
      </c>
      <c r="I662">
        <v>430.11099999999999</v>
      </c>
      <c r="J662" s="164">
        <v>46219.482270023145</v>
      </c>
      <c r="K662" s="164">
        <v>46234.443921331018</v>
      </c>
    </row>
    <row r="663" spans="1:11" x14ac:dyDescent="0.2">
      <c r="A663" t="s">
        <v>1377</v>
      </c>
      <c r="B663">
        <v>85</v>
      </c>
      <c r="C663" t="s">
        <v>477</v>
      </c>
      <c r="D663" t="s">
        <v>1378</v>
      </c>
      <c r="E663">
        <v>2026</v>
      </c>
      <c r="F663" s="163">
        <v>46113</v>
      </c>
      <c r="G663" t="s">
        <v>39</v>
      </c>
      <c r="H663" t="s">
        <v>435</v>
      </c>
      <c r="I663">
        <v>430.11099999999999</v>
      </c>
      <c r="J663" s="164">
        <v>46219.482270023145</v>
      </c>
      <c r="K663" s="164">
        <v>46234.443921331018</v>
      </c>
    </row>
    <row r="664" spans="1:11" x14ac:dyDescent="0.2">
      <c r="A664" t="s">
        <v>1377</v>
      </c>
      <c r="B664">
        <v>85</v>
      </c>
      <c r="C664" t="s">
        <v>477</v>
      </c>
      <c r="D664" t="s">
        <v>1378</v>
      </c>
      <c r="E664">
        <v>2026</v>
      </c>
      <c r="F664" s="163">
        <v>46113</v>
      </c>
      <c r="G664" t="s">
        <v>38</v>
      </c>
      <c r="H664" t="s">
        <v>1367</v>
      </c>
      <c r="I664">
        <v>430.11099999999999</v>
      </c>
      <c r="J664" s="164">
        <v>46219.482270023145</v>
      </c>
      <c r="K664" s="164">
        <v>46234.443921331018</v>
      </c>
    </row>
    <row r="665" spans="1:11" x14ac:dyDescent="0.2">
      <c r="A665" t="s">
        <v>1377</v>
      </c>
      <c r="B665">
        <v>85</v>
      </c>
      <c r="C665" t="s">
        <v>477</v>
      </c>
      <c r="D665" t="s">
        <v>1378</v>
      </c>
      <c r="E665">
        <v>2026</v>
      </c>
      <c r="F665" s="163">
        <v>46113</v>
      </c>
      <c r="G665" t="s">
        <v>39</v>
      </c>
      <c r="H665" t="s">
        <v>1367</v>
      </c>
      <c r="I665">
        <v>430.11099999999999</v>
      </c>
      <c r="J665" s="164">
        <v>46219.482270023145</v>
      </c>
      <c r="K665" s="164">
        <v>46234.443921331018</v>
      </c>
    </row>
    <row r="666" spans="1:11" x14ac:dyDescent="0.2">
      <c r="A666" t="s">
        <v>1377</v>
      </c>
      <c r="B666">
        <v>85</v>
      </c>
      <c r="C666" t="s">
        <v>477</v>
      </c>
      <c r="D666" t="s">
        <v>1378</v>
      </c>
      <c r="E666">
        <v>2026</v>
      </c>
      <c r="F666" s="163">
        <v>46143</v>
      </c>
      <c r="G666" t="s">
        <v>38</v>
      </c>
      <c r="H666" t="s">
        <v>435</v>
      </c>
      <c r="I666">
        <v>430.11099999999999</v>
      </c>
      <c r="J666" s="164">
        <v>46219.482270023145</v>
      </c>
      <c r="K666" s="164">
        <v>46234.443921331018</v>
      </c>
    </row>
    <row r="667" spans="1:11" x14ac:dyDescent="0.2">
      <c r="A667" t="s">
        <v>1377</v>
      </c>
      <c r="B667">
        <v>85</v>
      </c>
      <c r="C667" t="s">
        <v>477</v>
      </c>
      <c r="D667" t="s">
        <v>1378</v>
      </c>
      <c r="E667">
        <v>2026</v>
      </c>
      <c r="F667" s="163">
        <v>46143</v>
      </c>
      <c r="G667" t="s">
        <v>39</v>
      </c>
      <c r="H667" t="s">
        <v>435</v>
      </c>
      <c r="I667">
        <v>430.11099999999999</v>
      </c>
      <c r="J667" s="164">
        <v>46219.482270023145</v>
      </c>
      <c r="K667" s="164">
        <v>46234.443921331018</v>
      </c>
    </row>
    <row r="668" spans="1:11" x14ac:dyDescent="0.2">
      <c r="A668" t="s">
        <v>1377</v>
      </c>
      <c r="B668">
        <v>85</v>
      </c>
      <c r="C668" t="s">
        <v>477</v>
      </c>
      <c r="D668" t="s">
        <v>1378</v>
      </c>
      <c r="E668">
        <v>2026</v>
      </c>
      <c r="F668" s="163">
        <v>46143</v>
      </c>
      <c r="G668" t="s">
        <v>38</v>
      </c>
      <c r="H668" t="s">
        <v>1367</v>
      </c>
      <c r="I668">
        <v>430.11099999999999</v>
      </c>
      <c r="J668" s="164">
        <v>46219.482270023145</v>
      </c>
      <c r="K668" s="164">
        <v>46234.443921331018</v>
      </c>
    </row>
    <row r="669" spans="1:11" x14ac:dyDescent="0.2">
      <c r="A669" t="s">
        <v>1377</v>
      </c>
      <c r="B669">
        <v>85</v>
      </c>
      <c r="C669" t="s">
        <v>477</v>
      </c>
      <c r="D669" t="s">
        <v>1378</v>
      </c>
      <c r="E669">
        <v>2026</v>
      </c>
      <c r="F669" s="163">
        <v>46143</v>
      </c>
      <c r="G669" t="s">
        <v>39</v>
      </c>
      <c r="H669" t="s">
        <v>1367</v>
      </c>
      <c r="I669">
        <v>430.11099999999999</v>
      </c>
      <c r="J669" s="164">
        <v>46219.482270023145</v>
      </c>
      <c r="K669" s="164">
        <v>46234.443921331018</v>
      </c>
    </row>
    <row r="670" spans="1:11" x14ac:dyDescent="0.2">
      <c r="A670" t="s">
        <v>1377</v>
      </c>
      <c r="B670">
        <v>85</v>
      </c>
      <c r="C670" t="s">
        <v>477</v>
      </c>
      <c r="D670" t="s">
        <v>1378</v>
      </c>
      <c r="E670">
        <v>2026</v>
      </c>
      <c r="F670" s="163">
        <v>46174</v>
      </c>
      <c r="G670" t="s">
        <v>38</v>
      </c>
      <c r="H670" t="s">
        <v>435</v>
      </c>
      <c r="I670">
        <v>430.11099999999999</v>
      </c>
      <c r="J670" s="164">
        <v>46219.482270023145</v>
      </c>
      <c r="K670" s="164">
        <v>46234.443921331018</v>
      </c>
    </row>
    <row r="671" spans="1:11" x14ac:dyDescent="0.2">
      <c r="A671" t="s">
        <v>1377</v>
      </c>
      <c r="B671">
        <v>85</v>
      </c>
      <c r="C671" t="s">
        <v>477</v>
      </c>
      <c r="D671" t="s">
        <v>1378</v>
      </c>
      <c r="E671">
        <v>2026</v>
      </c>
      <c r="F671" s="163">
        <v>46174</v>
      </c>
      <c r="G671" t="s">
        <v>39</v>
      </c>
      <c r="H671" t="s">
        <v>435</v>
      </c>
      <c r="I671">
        <v>430.11099999999999</v>
      </c>
      <c r="J671" s="164">
        <v>46219.482270023145</v>
      </c>
      <c r="K671" s="164">
        <v>46234.443921331018</v>
      </c>
    </row>
    <row r="672" spans="1:11" x14ac:dyDescent="0.2">
      <c r="A672" t="s">
        <v>1377</v>
      </c>
      <c r="B672">
        <v>85</v>
      </c>
      <c r="C672" t="s">
        <v>477</v>
      </c>
      <c r="D672" t="s">
        <v>1378</v>
      </c>
      <c r="E672">
        <v>2026</v>
      </c>
      <c r="F672" s="163">
        <v>46174</v>
      </c>
      <c r="G672" t="s">
        <v>38</v>
      </c>
      <c r="H672" t="s">
        <v>1367</v>
      </c>
      <c r="I672">
        <v>430.11099999999999</v>
      </c>
      <c r="J672" s="164">
        <v>46219.482270023145</v>
      </c>
      <c r="K672" s="164">
        <v>46234.443921331018</v>
      </c>
    </row>
    <row r="673" spans="1:11" x14ac:dyDescent="0.2">
      <c r="A673" t="s">
        <v>1377</v>
      </c>
      <c r="B673">
        <v>85</v>
      </c>
      <c r="C673" t="s">
        <v>477</v>
      </c>
      <c r="D673" t="s">
        <v>1378</v>
      </c>
      <c r="E673">
        <v>2026</v>
      </c>
      <c r="F673" s="163">
        <v>46174</v>
      </c>
      <c r="G673" t="s">
        <v>39</v>
      </c>
      <c r="H673" t="s">
        <v>1367</v>
      </c>
      <c r="I673">
        <v>430.11099999999999</v>
      </c>
      <c r="J673" s="164">
        <v>46219.482270023145</v>
      </c>
      <c r="K673" s="164">
        <v>46234.443921331018</v>
      </c>
    </row>
    <row r="674" spans="1:11" x14ac:dyDescent="0.2">
      <c r="A674" t="s">
        <v>1379</v>
      </c>
      <c r="B674">
        <v>92</v>
      </c>
      <c r="C674" t="s">
        <v>1380</v>
      </c>
      <c r="D674" t="s">
        <v>1378</v>
      </c>
      <c r="E674">
        <v>2026</v>
      </c>
      <c r="F674" s="163">
        <v>45839</v>
      </c>
      <c r="G674" t="s">
        <v>38</v>
      </c>
      <c r="H674" t="s">
        <v>435</v>
      </c>
      <c r="I674">
        <v>454.24</v>
      </c>
      <c r="J674" s="164">
        <v>46219.482270023145</v>
      </c>
      <c r="K674" s="164">
        <v>46234.443921331018</v>
      </c>
    </row>
    <row r="675" spans="1:11" x14ac:dyDescent="0.2">
      <c r="A675" t="s">
        <v>1379</v>
      </c>
      <c r="B675">
        <v>92</v>
      </c>
      <c r="C675" t="s">
        <v>1380</v>
      </c>
      <c r="D675" t="s">
        <v>1378</v>
      </c>
      <c r="E675">
        <v>2026</v>
      </c>
      <c r="F675" s="163">
        <v>45839</v>
      </c>
      <c r="G675" t="s">
        <v>39</v>
      </c>
      <c r="H675" t="s">
        <v>435</v>
      </c>
      <c r="I675">
        <v>454.24</v>
      </c>
      <c r="J675" s="164">
        <v>46219.482270023145</v>
      </c>
      <c r="K675" s="164">
        <v>46234.443921331018</v>
      </c>
    </row>
    <row r="676" spans="1:11" x14ac:dyDescent="0.2">
      <c r="A676" t="s">
        <v>1379</v>
      </c>
      <c r="B676">
        <v>92</v>
      </c>
      <c r="C676" t="s">
        <v>1380</v>
      </c>
      <c r="D676" t="s">
        <v>1378</v>
      </c>
      <c r="E676">
        <v>2026</v>
      </c>
      <c r="F676" s="163">
        <v>45839</v>
      </c>
      <c r="G676" t="s">
        <v>38</v>
      </c>
      <c r="H676" t="s">
        <v>1367</v>
      </c>
      <c r="I676">
        <v>454.24</v>
      </c>
      <c r="J676" s="164">
        <v>46219.482270023145</v>
      </c>
      <c r="K676" s="164">
        <v>46234.443921331018</v>
      </c>
    </row>
    <row r="677" spans="1:11" x14ac:dyDescent="0.2">
      <c r="A677" t="s">
        <v>1379</v>
      </c>
      <c r="B677">
        <v>92</v>
      </c>
      <c r="C677" t="s">
        <v>1380</v>
      </c>
      <c r="D677" t="s">
        <v>1378</v>
      </c>
      <c r="E677">
        <v>2026</v>
      </c>
      <c r="F677" s="163">
        <v>45839</v>
      </c>
      <c r="G677" t="s">
        <v>39</v>
      </c>
      <c r="H677" t="s">
        <v>1367</v>
      </c>
      <c r="I677">
        <v>454.24</v>
      </c>
      <c r="J677" s="164">
        <v>46219.482270023145</v>
      </c>
      <c r="K677" s="164">
        <v>46234.443921331018</v>
      </c>
    </row>
    <row r="678" spans="1:11" x14ac:dyDescent="0.2">
      <c r="A678" t="s">
        <v>1379</v>
      </c>
      <c r="B678">
        <v>96</v>
      </c>
      <c r="C678" t="s">
        <v>1380</v>
      </c>
      <c r="D678" t="s">
        <v>1378</v>
      </c>
      <c r="E678">
        <v>2026</v>
      </c>
      <c r="F678" s="163">
        <v>45839</v>
      </c>
      <c r="G678" t="s">
        <v>38</v>
      </c>
      <c r="H678" t="s">
        <v>435</v>
      </c>
      <c r="I678">
        <v>454.24</v>
      </c>
      <c r="J678" s="164">
        <v>46219.482270023145</v>
      </c>
      <c r="K678" s="164">
        <v>46234.443921331018</v>
      </c>
    </row>
    <row r="679" spans="1:11" x14ac:dyDescent="0.2">
      <c r="A679" t="s">
        <v>1379</v>
      </c>
      <c r="B679">
        <v>96</v>
      </c>
      <c r="C679" t="s">
        <v>1380</v>
      </c>
      <c r="D679" t="s">
        <v>1378</v>
      </c>
      <c r="E679">
        <v>2026</v>
      </c>
      <c r="F679" s="163">
        <v>45839</v>
      </c>
      <c r="G679" t="s">
        <v>39</v>
      </c>
      <c r="H679" t="s">
        <v>435</v>
      </c>
      <c r="I679">
        <v>454.24</v>
      </c>
      <c r="J679" s="164">
        <v>46219.482270023145</v>
      </c>
      <c r="K679" s="164">
        <v>46234.443921331018</v>
      </c>
    </row>
    <row r="680" spans="1:11" x14ac:dyDescent="0.2">
      <c r="A680" t="s">
        <v>1379</v>
      </c>
      <c r="B680">
        <v>96</v>
      </c>
      <c r="C680" t="s">
        <v>1380</v>
      </c>
      <c r="D680" t="s">
        <v>1378</v>
      </c>
      <c r="E680">
        <v>2026</v>
      </c>
      <c r="F680" s="163">
        <v>45839</v>
      </c>
      <c r="G680" t="s">
        <v>38</v>
      </c>
      <c r="H680" t="s">
        <v>1367</v>
      </c>
      <c r="I680">
        <v>454.24</v>
      </c>
      <c r="J680" s="164">
        <v>46219.482270023145</v>
      </c>
      <c r="K680" s="164">
        <v>46234.443921331018</v>
      </c>
    </row>
    <row r="681" spans="1:11" x14ac:dyDescent="0.2">
      <c r="A681" t="s">
        <v>1379</v>
      </c>
      <c r="B681">
        <v>96</v>
      </c>
      <c r="C681" t="s">
        <v>1380</v>
      </c>
      <c r="D681" t="s">
        <v>1378</v>
      </c>
      <c r="E681">
        <v>2026</v>
      </c>
      <c r="F681" s="163">
        <v>45839</v>
      </c>
      <c r="G681" t="s">
        <v>39</v>
      </c>
      <c r="H681" t="s">
        <v>1367</v>
      </c>
      <c r="I681">
        <v>454.24</v>
      </c>
      <c r="J681" s="164">
        <v>46219.482270023145</v>
      </c>
      <c r="K681" s="164">
        <v>46234.443921331018</v>
      </c>
    </row>
    <row r="682" spans="1:11" x14ac:dyDescent="0.2">
      <c r="A682" t="s">
        <v>1379</v>
      </c>
      <c r="B682">
        <v>92</v>
      </c>
      <c r="C682" t="s">
        <v>1380</v>
      </c>
      <c r="D682" t="s">
        <v>1378</v>
      </c>
      <c r="E682">
        <v>2026</v>
      </c>
      <c r="F682" s="163">
        <v>45870</v>
      </c>
      <c r="G682" t="s">
        <v>38</v>
      </c>
      <c r="H682" t="s">
        <v>435</v>
      </c>
      <c r="I682">
        <v>454.24</v>
      </c>
      <c r="J682" s="164">
        <v>46219.482270023145</v>
      </c>
      <c r="K682" s="164">
        <v>46234.443921331018</v>
      </c>
    </row>
    <row r="683" spans="1:11" x14ac:dyDescent="0.2">
      <c r="A683" t="s">
        <v>1379</v>
      </c>
      <c r="B683">
        <v>92</v>
      </c>
      <c r="C683" t="s">
        <v>1380</v>
      </c>
      <c r="D683" t="s">
        <v>1378</v>
      </c>
      <c r="E683">
        <v>2026</v>
      </c>
      <c r="F683" s="163">
        <v>45870</v>
      </c>
      <c r="G683" t="s">
        <v>39</v>
      </c>
      <c r="H683" t="s">
        <v>435</v>
      </c>
      <c r="I683">
        <v>454.24</v>
      </c>
      <c r="J683" s="164">
        <v>46219.482270023145</v>
      </c>
      <c r="K683" s="164">
        <v>46234.443921331018</v>
      </c>
    </row>
    <row r="684" spans="1:11" x14ac:dyDescent="0.2">
      <c r="A684" t="s">
        <v>1379</v>
      </c>
      <c r="B684">
        <v>92</v>
      </c>
      <c r="C684" t="s">
        <v>1380</v>
      </c>
      <c r="D684" t="s">
        <v>1378</v>
      </c>
      <c r="E684">
        <v>2026</v>
      </c>
      <c r="F684" s="163">
        <v>45870</v>
      </c>
      <c r="G684" t="s">
        <v>38</v>
      </c>
      <c r="H684" t="s">
        <v>1367</v>
      </c>
      <c r="I684">
        <v>454.24</v>
      </c>
      <c r="J684" s="164">
        <v>46219.482270023145</v>
      </c>
      <c r="K684" s="164">
        <v>46234.443921331018</v>
      </c>
    </row>
    <row r="685" spans="1:11" x14ac:dyDescent="0.2">
      <c r="A685" t="s">
        <v>1379</v>
      </c>
      <c r="B685">
        <v>92</v>
      </c>
      <c r="C685" t="s">
        <v>1380</v>
      </c>
      <c r="D685" t="s">
        <v>1378</v>
      </c>
      <c r="E685">
        <v>2026</v>
      </c>
      <c r="F685" s="163">
        <v>45870</v>
      </c>
      <c r="G685" t="s">
        <v>39</v>
      </c>
      <c r="H685" t="s">
        <v>1367</v>
      </c>
      <c r="I685">
        <v>454.24</v>
      </c>
      <c r="J685" s="164">
        <v>46219.482270023145</v>
      </c>
      <c r="K685" s="164">
        <v>46234.443921331018</v>
      </c>
    </row>
    <row r="686" spans="1:11" x14ac:dyDescent="0.2">
      <c r="A686" t="s">
        <v>1379</v>
      </c>
      <c r="B686">
        <v>96</v>
      </c>
      <c r="C686" t="s">
        <v>1380</v>
      </c>
      <c r="D686" t="s">
        <v>1378</v>
      </c>
      <c r="E686">
        <v>2026</v>
      </c>
      <c r="F686" s="163">
        <v>45870</v>
      </c>
      <c r="G686" t="s">
        <v>38</v>
      </c>
      <c r="H686" t="s">
        <v>435</v>
      </c>
      <c r="I686">
        <v>454.24</v>
      </c>
      <c r="J686" s="164">
        <v>46219.482270023145</v>
      </c>
      <c r="K686" s="164">
        <v>46234.443921331018</v>
      </c>
    </row>
    <row r="687" spans="1:11" x14ac:dyDescent="0.2">
      <c r="A687" t="s">
        <v>1379</v>
      </c>
      <c r="B687">
        <v>96</v>
      </c>
      <c r="C687" t="s">
        <v>1380</v>
      </c>
      <c r="D687" t="s">
        <v>1378</v>
      </c>
      <c r="E687">
        <v>2026</v>
      </c>
      <c r="F687" s="163">
        <v>45870</v>
      </c>
      <c r="G687" t="s">
        <v>39</v>
      </c>
      <c r="H687" t="s">
        <v>435</v>
      </c>
      <c r="I687">
        <v>454.24</v>
      </c>
      <c r="J687" s="164">
        <v>46219.482270023145</v>
      </c>
      <c r="K687" s="164">
        <v>46234.443921331018</v>
      </c>
    </row>
    <row r="688" spans="1:11" x14ac:dyDescent="0.2">
      <c r="A688" t="s">
        <v>1379</v>
      </c>
      <c r="B688">
        <v>96</v>
      </c>
      <c r="C688" t="s">
        <v>1380</v>
      </c>
      <c r="D688" t="s">
        <v>1378</v>
      </c>
      <c r="E688">
        <v>2026</v>
      </c>
      <c r="F688" s="163">
        <v>45870</v>
      </c>
      <c r="G688" t="s">
        <v>38</v>
      </c>
      <c r="H688" t="s">
        <v>1367</v>
      </c>
      <c r="I688">
        <v>454.24</v>
      </c>
      <c r="J688" s="164">
        <v>46219.482270023145</v>
      </c>
      <c r="K688" s="164">
        <v>46234.443921331018</v>
      </c>
    </row>
    <row r="689" spans="1:11" x14ac:dyDescent="0.2">
      <c r="A689" t="s">
        <v>1379</v>
      </c>
      <c r="B689">
        <v>96</v>
      </c>
      <c r="C689" t="s">
        <v>1380</v>
      </c>
      <c r="D689" t="s">
        <v>1378</v>
      </c>
      <c r="E689">
        <v>2026</v>
      </c>
      <c r="F689" s="163">
        <v>45870</v>
      </c>
      <c r="G689" t="s">
        <v>39</v>
      </c>
      <c r="H689" t="s">
        <v>1367</v>
      </c>
      <c r="I689">
        <v>454.24</v>
      </c>
      <c r="J689" s="164">
        <v>46219.482270023145</v>
      </c>
      <c r="K689" s="164">
        <v>46234.443921331018</v>
      </c>
    </row>
    <row r="690" spans="1:11" x14ac:dyDescent="0.2">
      <c r="A690" t="s">
        <v>1379</v>
      </c>
      <c r="B690">
        <v>92</v>
      </c>
      <c r="C690" t="s">
        <v>1380</v>
      </c>
      <c r="D690" t="s">
        <v>1378</v>
      </c>
      <c r="E690">
        <v>2026</v>
      </c>
      <c r="F690" s="163">
        <v>45901</v>
      </c>
      <c r="G690" t="s">
        <v>38</v>
      </c>
      <c r="H690" t="s">
        <v>435</v>
      </c>
      <c r="I690">
        <v>454.24</v>
      </c>
      <c r="J690" s="164">
        <v>46219.482270023145</v>
      </c>
      <c r="K690" s="164">
        <v>46234.443921331018</v>
      </c>
    </row>
    <row r="691" spans="1:11" x14ac:dyDescent="0.2">
      <c r="A691" t="s">
        <v>1379</v>
      </c>
      <c r="B691">
        <v>92</v>
      </c>
      <c r="C691" t="s">
        <v>1380</v>
      </c>
      <c r="D691" t="s">
        <v>1378</v>
      </c>
      <c r="E691">
        <v>2026</v>
      </c>
      <c r="F691" s="163">
        <v>45901</v>
      </c>
      <c r="G691" t="s">
        <v>39</v>
      </c>
      <c r="H691" t="s">
        <v>435</v>
      </c>
      <c r="I691">
        <v>454.24</v>
      </c>
      <c r="J691" s="164">
        <v>46219.482270023145</v>
      </c>
      <c r="K691" s="164">
        <v>46234.443921331018</v>
      </c>
    </row>
    <row r="692" spans="1:11" x14ac:dyDescent="0.2">
      <c r="A692" t="s">
        <v>1379</v>
      </c>
      <c r="B692">
        <v>92</v>
      </c>
      <c r="C692" t="s">
        <v>1380</v>
      </c>
      <c r="D692" t="s">
        <v>1378</v>
      </c>
      <c r="E692">
        <v>2026</v>
      </c>
      <c r="F692" s="163">
        <v>45901</v>
      </c>
      <c r="G692" t="s">
        <v>38</v>
      </c>
      <c r="H692" t="s">
        <v>1367</v>
      </c>
      <c r="I692">
        <v>454.24</v>
      </c>
      <c r="J692" s="164">
        <v>46219.482270023145</v>
      </c>
      <c r="K692" s="164">
        <v>46234.443921331018</v>
      </c>
    </row>
    <row r="693" spans="1:11" x14ac:dyDescent="0.2">
      <c r="A693" t="s">
        <v>1379</v>
      </c>
      <c r="B693">
        <v>92</v>
      </c>
      <c r="C693" t="s">
        <v>1380</v>
      </c>
      <c r="D693" t="s">
        <v>1378</v>
      </c>
      <c r="E693">
        <v>2026</v>
      </c>
      <c r="F693" s="163">
        <v>45901</v>
      </c>
      <c r="G693" t="s">
        <v>39</v>
      </c>
      <c r="H693" t="s">
        <v>1367</v>
      </c>
      <c r="I693">
        <v>454.24</v>
      </c>
      <c r="J693" s="164">
        <v>46219.482270023145</v>
      </c>
      <c r="K693" s="164">
        <v>46234.443921331018</v>
      </c>
    </row>
    <row r="694" spans="1:11" x14ac:dyDescent="0.2">
      <c r="A694" t="s">
        <v>1379</v>
      </c>
      <c r="B694">
        <v>96</v>
      </c>
      <c r="C694" t="s">
        <v>1380</v>
      </c>
      <c r="D694" t="s">
        <v>1378</v>
      </c>
      <c r="E694">
        <v>2026</v>
      </c>
      <c r="F694" s="163">
        <v>45901</v>
      </c>
      <c r="G694" t="s">
        <v>38</v>
      </c>
      <c r="H694" t="s">
        <v>435</v>
      </c>
      <c r="I694">
        <v>454.24</v>
      </c>
      <c r="J694" s="164">
        <v>46219.482270023145</v>
      </c>
      <c r="K694" s="164">
        <v>46234.443921331018</v>
      </c>
    </row>
    <row r="695" spans="1:11" x14ac:dyDescent="0.2">
      <c r="A695" t="s">
        <v>1379</v>
      </c>
      <c r="B695">
        <v>96</v>
      </c>
      <c r="C695" t="s">
        <v>1380</v>
      </c>
      <c r="D695" t="s">
        <v>1378</v>
      </c>
      <c r="E695">
        <v>2026</v>
      </c>
      <c r="F695" s="163">
        <v>45901</v>
      </c>
      <c r="G695" t="s">
        <v>39</v>
      </c>
      <c r="H695" t="s">
        <v>435</v>
      </c>
      <c r="I695">
        <v>454.24</v>
      </c>
      <c r="J695" s="164">
        <v>46219.482270023145</v>
      </c>
      <c r="K695" s="164">
        <v>46234.443921331018</v>
      </c>
    </row>
    <row r="696" spans="1:11" x14ac:dyDescent="0.2">
      <c r="A696" t="s">
        <v>1379</v>
      </c>
      <c r="B696">
        <v>96</v>
      </c>
      <c r="C696" t="s">
        <v>1380</v>
      </c>
      <c r="D696" t="s">
        <v>1378</v>
      </c>
      <c r="E696">
        <v>2026</v>
      </c>
      <c r="F696" s="163">
        <v>45901</v>
      </c>
      <c r="G696" t="s">
        <v>38</v>
      </c>
      <c r="H696" t="s">
        <v>1367</v>
      </c>
      <c r="I696">
        <v>454.24</v>
      </c>
      <c r="J696" s="164">
        <v>46219.482270023145</v>
      </c>
      <c r="K696" s="164">
        <v>46234.443921331018</v>
      </c>
    </row>
    <row r="697" spans="1:11" x14ac:dyDescent="0.2">
      <c r="A697" t="s">
        <v>1379</v>
      </c>
      <c r="B697">
        <v>96</v>
      </c>
      <c r="C697" t="s">
        <v>1380</v>
      </c>
      <c r="D697" t="s">
        <v>1378</v>
      </c>
      <c r="E697">
        <v>2026</v>
      </c>
      <c r="F697" s="163">
        <v>45901</v>
      </c>
      <c r="G697" t="s">
        <v>39</v>
      </c>
      <c r="H697" t="s">
        <v>1367</v>
      </c>
      <c r="I697">
        <v>454.24</v>
      </c>
      <c r="J697" s="164">
        <v>46219.482270023145</v>
      </c>
      <c r="K697" s="164">
        <v>46234.443921331018</v>
      </c>
    </row>
    <row r="698" spans="1:11" x14ac:dyDescent="0.2">
      <c r="A698" t="s">
        <v>1379</v>
      </c>
      <c r="B698">
        <v>92</v>
      </c>
      <c r="C698" t="s">
        <v>1380</v>
      </c>
      <c r="D698" t="s">
        <v>1378</v>
      </c>
      <c r="E698">
        <v>2026</v>
      </c>
      <c r="F698" s="163">
        <v>45931</v>
      </c>
      <c r="G698" t="s">
        <v>38</v>
      </c>
      <c r="H698" t="s">
        <v>435</v>
      </c>
      <c r="I698">
        <v>454.24</v>
      </c>
      <c r="J698" s="164">
        <v>46219.482270023145</v>
      </c>
      <c r="K698" s="164">
        <v>46234.443921331018</v>
      </c>
    </row>
    <row r="699" spans="1:11" x14ac:dyDescent="0.2">
      <c r="A699" t="s">
        <v>1379</v>
      </c>
      <c r="B699">
        <v>92</v>
      </c>
      <c r="C699" t="s">
        <v>1380</v>
      </c>
      <c r="D699" t="s">
        <v>1378</v>
      </c>
      <c r="E699">
        <v>2026</v>
      </c>
      <c r="F699" s="163">
        <v>45931</v>
      </c>
      <c r="G699" t="s">
        <v>39</v>
      </c>
      <c r="H699" t="s">
        <v>435</v>
      </c>
      <c r="I699">
        <v>454.24</v>
      </c>
      <c r="J699" s="164">
        <v>46219.482270023145</v>
      </c>
      <c r="K699" s="164">
        <v>46234.443921331018</v>
      </c>
    </row>
    <row r="700" spans="1:11" x14ac:dyDescent="0.2">
      <c r="A700" t="s">
        <v>1379</v>
      </c>
      <c r="B700">
        <v>92</v>
      </c>
      <c r="C700" t="s">
        <v>1380</v>
      </c>
      <c r="D700" t="s">
        <v>1378</v>
      </c>
      <c r="E700">
        <v>2026</v>
      </c>
      <c r="F700" s="163">
        <v>45931</v>
      </c>
      <c r="G700" t="s">
        <v>38</v>
      </c>
      <c r="H700" t="s">
        <v>1367</v>
      </c>
      <c r="I700">
        <v>454.24</v>
      </c>
      <c r="J700" s="164">
        <v>46219.482270023145</v>
      </c>
      <c r="K700" s="164">
        <v>46234.443921331018</v>
      </c>
    </row>
    <row r="701" spans="1:11" x14ac:dyDescent="0.2">
      <c r="A701" t="s">
        <v>1379</v>
      </c>
      <c r="B701">
        <v>92</v>
      </c>
      <c r="C701" t="s">
        <v>1380</v>
      </c>
      <c r="D701" t="s">
        <v>1378</v>
      </c>
      <c r="E701">
        <v>2026</v>
      </c>
      <c r="F701" s="163">
        <v>45931</v>
      </c>
      <c r="G701" t="s">
        <v>39</v>
      </c>
      <c r="H701" t="s">
        <v>1367</v>
      </c>
      <c r="I701">
        <v>454.24</v>
      </c>
      <c r="J701" s="164">
        <v>46219.482270023145</v>
      </c>
      <c r="K701" s="164">
        <v>46234.443921331018</v>
      </c>
    </row>
    <row r="702" spans="1:11" x14ac:dyDescent="0.2">
      <c r="A702" t="s">
        <v>1379</v>
      </c>
      <c r="B702">
        <v>96</v>
      </c>
      <c r="C702" t="s">
        <v>1380</v>
      </c>
      <c r="D702" t="s">
        <v>1378</v>
      </c>
      <c r="E702">
        <v>2026</v>
      </c>
      <c r="F702" s="163">
        <v>45931</v>
      </c>
      <c r="G702" t="s">
        <v>38</v>
      </c>
      <c r="H702" t="s">
        <v>435</v>
      </c>
      <c r="I702">
        <v>454.24</v>
      </c>
      <c r="J702" s="164">
        <v>46219.482270023145</v>
      </c>
      <c r="K702" s="164">
        <v>46234.443921331018</v>
      </c>
    </row>
    <row r="703" spans="1:11" x14ac:dyDescent="0.2">
      <c r="A703" t="s">
        <v>1379</v>
      </c>
      <c r="B703">
        <v>96</v>
      </c>
      <c r="C703" t="s">
        <v>1380</v>
      </c>
      <c r="D703" t="s">
        <v>1378</v>
      </c>
      <c r="E703">
        <v>2026</v>
      </c>
      <c r="F703" s="163">
        <v>45931</v>
      </c>
      <c r="G703" t="s">
        <v>39</v>
      </c>
      <c r="H703" t="s">
        <v>435</v>
      </c>
      <c r="I703">
        <v>454.24</v>
      </c>
      <c r="J703" s="164">
        <v>46219.482270023145</v>
      </c>
      <c r="K703" s="164">
        <v>46234.443921331018</v>
      </c>
    </row>
    <row r="704" spans="1:11" x14ac:dyDescent="0.2">
      <c r="A704" t="s">
        <v>1379</v>
      </c>
      <c r="B704">
        <v>96</v>
      </c>
      <c r="C704" t="s">
        <v>1380</v>
      </c>
      <c r="D704" t="s">
        <v>1378</v>
      </c>
      <c r="E704">
        <v>2026</v>
      </c>
      <c r="F704" s="163">
        <v>45931</v>
      </c>
      <c r="G704" t="s">
        <v>38</v>
      </c>
      <c r="H704" t="s">
        <v>1367</v>
      </c>
      <c r="I704">
        <v>454.24</v>
      </c>
      <c r="J704" s="164">
        <v>46219.482270023145</v>
      </c>
      <c r="K704" s="164">
        <v>46234.443921331018</v>
      </c>
    </row>
    <row r="705" spans="1:11" x14ac:dyDescent="0.2">
      <c r="A705" t="s">
        <v>1379</v>
      </c>
      <c r="B705">
        <v>96</v>
      </c>
      <c r="C705" t="s">
        <v>1380</v>
      </c>
      <c r="D705" t="s">
        <v>1378</v>
      </c>
      <c r="E705">
        <v>2026</v>
      </c>
      <c r="F705" s="163">
        <v>45931</v>
      </c>
      <c r="G705" t="s">
        <v>39</v>
      </c>
      <c r="H705" t="s">
        <v>1367</v>
      </c>
      <c r="I705">
        <v>454.24</v>
      </c>
      <c r="J705" s="164">
        <v>46219.482270023145</v>
      </c>
      <c r="K705" s="164">
        <v>46234.443921331018</v>
      </c>
    </row>
    <row r="706" spans="1:11" x14ac:dyDescent="0.2">
      <c r="A706" t="s">
        <v>1379</v>
      </c>
      <c r="B706">
        <v>92</v>
      </c>
      <c r="C706" t="s">
        <v>1380</v>
      </c>
      <c r="D706" t="s">
        <v>1378</v>
      </c>
      <c r="E706">
        <v>2026</v>
      </c>
      <c r="F706" s="163">
        <v>45962</v>
      </c>
      <c r="G706" t="s">
        <v>38</v>
      </c>
      <c r="H706" t="s">
        <v>435</v>
      </c>
      <c r="I706">
        <v>454.24</v>
      </c>
      <c r="J706" s="164">
        <v>46219.482270023145</v>
      </c>
      <c r="K706" s="164">
        <v>46234.443921331018</v>
      </c>
    </row>
    <row r="707" spans="1:11" x14ac:dyDescent="0.2">
      <c r="A707" t="s">
        <v>1379</v>
      </c>
      <c r="B707">
        <v>92</v>
      </c>
      <c r="C707" t="s">
        <v>1380</v>
      </c>
      <c r="D707" t="s">
        <v>1378</v>
      </c>
      <c r="E707">
        <v>2026</v>
      </c>
      <c r="F707" s="163">
        <v>45962</v>
      </c>
      <c r="G707" t="s">
        <v>39</v>
      </c>
      <c r="H707" t="s">
        <v>435</v>
      </c>
      <c r="I707">
        <v>454.24</v>
      </c>
      <c r="J707" s="164">
        <v>46219.482270023145</v>
      </c>
      <c r="K707" s="164">
        <v>46234.443921331018</v>
      </c>
    </row>
    <row r="708" spans="1:11" x14ac:dyDescent="0.2">
      <c r="A708" t="s">
        <v>1379</v>
      </c>
      <c r="B708">
        <v>92</v>
      </c>
      <c r="C708" t="s">
        <v>1380</v>
      </c>
      <c r="D708" t="s">
        <v>1378</v>
      </c>
      <c r="E708">
        <v>2026</v>
      </c>
      <c r="F708" s="163">
        <v>45962</v>
      </c>
      <c r="G708" t="s">
        <v>38</v>
      </c>
      <c r="H708" t="s">
        <v>1367</v>
      </c>
      <c r="I708">
        <v>454.24</v>
      </c>
      <c r="J708" s="164">
        <v>46219.482270023145</v>
      </c>
      <c r="K708" s="164">
        <v>46234.443921331018</v>
      </c>
    </row>
    <row r="709" spans="1:11" x14ac:dyDescent="0.2">
      <c r="A709" t="s">
        <v>1379</v>
      </c>
      <c r="B709">
        <v>92</v>
      </c>
      <c r="C709" t="s">
        <v>1380</v>
      </c>
      <c r="D709" t="s">
        <v>1378</v>
      </c>
      <c r="E709">
        <v>2026</v>
      </c>
      <c r="F709" s="163">
        <v>45962</v>
      </c>
      <c r="G709" t="s">
        <v>39</v>
      </c>
      <c r="H709" t="s">
        <v>1367</v>
      </c>
      <c r="I709">
        <v>454.24</v>
      </c>
      <c r="J709" s="164">
        <v>46219.482270023145</v>
      </c>
      <c r="K709" s="164">
        <v>46234.443921331018</v>
      </c>
    </row>
    <row r="710" spans="1:11" x14ac:dyDescent="0.2">
      <c r="A710" t="s">
        <v>1379</v>
      </c>
      <c r="B710">
        <v>96</v>
      </c>
      <c r="C710" t="s">
        <v>1380</v>
      </c>
      <c r="D710" t="s">
        <v>1378</v>
      </c>
      <c r="E710">
        <v>2026</v>
      </c>
      <c r="F710" s="163">
        <v>45962</v>
      </c>
      <c r="G710" t="s">
        <v>38</v>
      </c>
      <c r="H710" t="s">
        <v>435</v>
      </c>
      <c r="I710">
        <v>454.24</v>
      </c>
      <c r="J710" s="164">
        <v>46219.482270023145</v>
      </c>
      <c r="K710" s="164">
        <v>46234.443921331018</v>
      </c>
    </row>
    <row r="711" spans="1:11" x14ac:dyDescent="0.2">
      <c r="A711" t="s">
        <v>1379</v>
      </c>
      <c r="B711">
        <v>96</v>
      </c>
      <c r="C711" t="s">
        <v>1380</v>
      </c>
      <c r="D711" t="s">
        <v>1378</v>
      </c>
      <c r="E711">
        <v>2026</v>
      </c>
      <c r="F711" s="163">
        <v>45962</v>
      </c>
      <c r="G711" t="s">
        <v>39</v>
      </c>
      <c r="H711" t="s">
        <v>435</v>
      </c>
      <c r="I711">
        <v>454.24</v>
      </c>
      <c r="J711" s="164">
        <v>46219.482270023145</v>
      </c>
      <c r="K711" s="164">
        <v>46234.443921331018</v>
      </c>
    </row>
    <row r="712" spans="1:11" x14ac:dyDescent="0.2">
      <c r="A712" t="s">
        <v>1379</v>
      </c>
      <c r="B712">
        <v>96</v>
      </c>
      <c r="C712" t="s">
        <v>1380</v>
      </c>
      <c r="D712" t="s">
        <v>1378</v>
      </c>
      <c r="E712">
        <v>2026</v>
      </c>
      <c r="F712" s="163">
        <v>45962</v>
      </c>
      <c r="G712" t="s">
        <v>38</v>
      </c>
      <c r="H712" t="s">
        <v>1367</v>
      </c>
      <c r="I712">
        <v>454.24</v>
      </c>
      <c r="J712" s="164">
        <v>46219.482270023145</v>
      </c>
      <c r="K712" s="164">
        <v>46234.443921331018</v>
      </c>
    </row>
    <row r="713" spans="1:11" x14ac:dyDescent="0.2">
      <c r="A713" t="s">
        <v>1379</v>
      </c>
      <c r="B713">
        <v>96</v>
      </c>
      <c r="C713" t="s">
        <v>1380</v>
      </c>
      <c r="D713" t="s">
        <v>1378</v>
      </c>
      <c r="E713">
        <v>2026</v>
      </c>
      <c r="F713" s="163">
        <v>45962</v>
      </c>
      <c r="G713" t="s">
        <v>39</v>
      </c>
      <c r="H713" t="s">
        <v>1367</v>
      </c>
      <c r="I713">
        <v>454.24</v>
      </c>
      <c r="J713" s="164">
        <v>46219.482270023145</v>
      </c>
      <c r="K713" s="164">
        <v>46234.443921331018</v>
      </c>
    </row>
    <row r="714" spans="1:11" x14ac:dyDescent="0.2">
      <c r="A714" t="s">
        <v>1379</v>
      </c>
      <c r="B714">
        <v>92</v>
      </c>
      <c r="C714" t="s">
        <v>1380</v>
      </c>
      <c r="D714" t="s">
        <v>1378</v>
      </c>
      <c r="E714">
        <v>2026</v>
      </c>
      <c r="F714" s="163">
        <v>45992</v>
      </c>
      <c r="G714" t="s">
        <v>38</v>
      </c>
      <c r="H714" t="s">
        <v>435</v>
      </c>
      <c r="I714">
        <v>454.24</v>
      </c>
      <c r="J714" s="164">
        <v>46219.482270023145</v>
      </c>
      <c r="K714" s="164">
        <v>46234.443921331018</v>
      </c>
    </row>
    <row r="715" spans="1:11" x14ac:dyDescent="0.2">
      <c r="A715" t="s">
        <v>1379</v>
      </c>
      <c r="B715">
        <v>92</v>
      </c>
      <c r="C715" t="s">
        <v>1380</v>
      </c>
      <c r="D715" t="s">
        <v>1378</v>
      </c>
      <c r="E715">
        <v>2026</v>
      </c>
      <c r="F715" s="163">
        <v>45992</v>
      </c>
      <c r="G715" t="s">
        <v>39</v>
      </c>
      <c r="H715" t="s">
        <v>435</v>
      </c>
      <c r="I715">
        <v>454.24</v>
      </c>
      <c r="J715" s="164">
        <v>46219.482270023145</v>
      </c>
      <c r="K715" s="164">
        <v>46234.443921331018</v>
      </c>
    </row>
    <row r="716" spans="1:11" x14ac:dyDescent="0.2">
      <c r="A716" t="s">
        <v>1379</v>
      </c>
      <c r="B716">
        <v>92</v>
      </c>
      <c r="C716" t="s">
        <v>1380</v>
      </c>
      <c r="D716" t="s">
        <v>1378</v>
      </c>
      <c r="E716">
        <v>2026</v>
      </c>
      <c r="F716" s="163">
        <v>45992</v>
      </c>
      <c r="G716" t="s">
        <v>38</v>
      </c>
      <c r="H716" t="s">
        <v>1367</v>
      </c>
      <c r="I716">
        <v>454.24</v>
      </c>
      <c r="J716" s="164">
        <v>46219.482270023145</v>
      </c>
      <c r="K716" s="164">
        <v>46234.443921331018</v>
      </c>
    </row>
    <row r="717" spans="1:11" x14ac:dyDescent="0.2">
      <c r="A717" t="s">
        <v>1379</v>
      </c>
      <c r="B717">
        <v>92</v>
      </c>
      <c r="C717" t="s">
        <v>1380</v>
      </c>
      <c r="D717" t="s">
        <v>1378</v>
      </c>
      <c r="E717">
        <v>2026</v>
      </c>
      <c r="F717" s="163">
        <v>45992</v>
      </c>
      <c r="G717" t="s">
        <v>39</v>
      </c>
      <c r="H717" t="s">
        <v>1367</v>
      </c>
      <c r="I717">
        <v>454.24</v>
      </c>
      <c r="J717" s="164">
        <v>46219.482270023145</v>
      </c>
      <c r="K717" s="164">
        <v>46234.443921331018</v>
      </c>
    </row>
    <row r="718" spans="1:11" x14ac:dyDescent="0.2">
      <c r="A718" t="s">
        <v>1379</v>
      </c>
      <c r="B718">
        <v>96</v>
      </c>
      <c r="C718" t="s">
        <v>1380</v>
      </c>
      <c r="D718" t="s">
        <v>1378</v>
      </c>
      <c r="E718">
        <v>2026</v>
      </c>
      <c r="F718" s="163">
        <v>45992</v>
      </c>
      <c r="G718" t="s">
        <v>38</v>
      </c>
      <c r="H718" t="s">
        <v>435</v>
      </c>
      <c r="I718">
        <v>454.24</v>
      </c>
      <c r="J718" s="164">
        <v>46219.482270023145</v>
      </c>
      <c r="K718" s="164">
        <v>46234.443921331018</v>
      </c>
    </row>
    <row r="719" spans="1:11" x14ac:dyDescent="0.2">
      <c r="A719" t="s">
        <v>1379</v>
      </c>
      <c r="B719">
        <v>96</v>
      </c>
      <c r="C719" t="s">
        <v>1380</v>
      </c>
      <c r="D719" t="s">
        <v>1378</v>
      </c>
      <c r="E719">
        <v>2026</v>
      </c>
      <c r="F719" s="163">
        <v>45992</v>
      </c>
      <c r="G719" t="s">
        <v>39</v>
      </c>
      <c r="H719" t="s">
        <v>435</v>
      </c>
      <c r="I719">
        <v>454.24</v>
      </c>
      <c r="J719" s="164">
        <v>46219.482270023145</v>
      </c>
      <c r="K719" s="164">
        <v>46234.443921331018</v>
      </c>
    </row>
    <row r="720" spans="1:11" x14ac:dyDescent="0.2">
      <c r="A720" t="s">
        <v>1379</v>
      </c>
      <c r="B720">
        <v>96</v>
      </c>
      <c r="C720" t="s">
        <v>1380</v>
      </c>
      <c r="D720" t="s">
        <v>1378</v>
      </c>
      <c r="E720">
        <v>2026</v>
      </c>
      <c r="F720" s="163">
        <v>45992</v>
      </c>
      <c r="G720" t="s">
        <v>38</v>
      </c>
      <c r="H720" t="s">
        <v>1367</v>
      </c>
      <c r="I720">
        <v>454.24</v>
      </c>
      <c r="J720" s="164">
        <v>46219.482270023145</v>
      </c>
      <c r="K720" s="164">
        <v>46234.443921331018</v>
      </c>
    </row>
    <row r="721" spans="1:11" x14ac:dyDescent="0.2">
      <c r="A721" t="s">
        <v>1379</v>
      </c>
      <c r="B721">
        <v>96</v>
      </c>
      <c r="C721" t="s">
        <v>1380</v>
      </c>
      <c r="D721" t="s">
        <v>1378</v>
      </c>
      <c r="E721">
        <v>2026</v>
      </c>
      <c r="F721" s="163">
        <v>45992</v>
      </c>
      <c r="G721" t="s">
        <v>39</v>
      </c>
      <c r="H721" t="s">
        <v>1367</v>
      </c>
      <c r="I721">
        <v>454.24</v>
      </c>
      <c r="J721" s="164">
        <v>46219.482270023145</v>
      </c>
      <c r="K721" s="164">
        <v>46234.443921331018</v>
      </c>
    </row>
    <row r="722" spans="1:11" x14ac:dyDescent="0.2">
      <c r="A722" t="s">
        <v>1379</v>
      </c>
      <c r="B722">
        <v>92</v>
      </c>
      <c r="C722" t="s">
        <v>1380</v>
      </c>
      <c r="D722" t="s">
        <v>1378</v>
      </c>
      <c r="E722">
        <v>2026</v>
      </c>
      <c r="F722" s="163">
        <v>46023</v>
      </c>
      <c r="G722" t="s">
        <v>38</v>
      </c>
      <c r="H722" t="s">
        <v>435</v>
      </c>
      <c r="I722">
        <v>454.24</v>
      </c>
      <c r="J722" s="164">
        <v>46219.482270023145</v>
      </c>
      <c r="K722" s="164">
        <v>46234.443921331018</v>
      </c>
    </row>
    <row r="723" spans="1:11" x14ac:dyDescent="0.2">
      <c r="A723" t="s">
        <v>1379</v>
      </c>
      <c r="B723">
        <v>92</v>
      </c>
      <c r="C723" t="s">
        <v>1380</v>
      </c>
      <c r="D723" t="s">
        <v>1378</v>
      </c>
      <c r="E723">
        <v>2026</v>
      </c>
      <c r="F723" s="163">
        <v>46023</v>
      </c>
      <c r="G723" t="s">
        <v>39</v>
      </c>
      <c r="H723" t="s">
        <v>435</v>
      </c>
      <c r="I723">
        <v>454.24</v>
      </c>
      <c r="J723" s="164">
        <v>46219.482270023145</v>
      </c>
      <c r="K723" s="164">
        <v>46234.443921331018</v>
      </c>
    </row>
    <row r="724" spans="1:11" x14ac:dyDescent="0.2">
      <c r="A724" t="s">
        <v>1379</v>
      </c>
      <c r="B724">
        <v>92</v>
      </c>
      <c r="C724" t="s">
        <v>1380</v>
      </c>
      <c r="D724" t="s">
        <v>1378</v>
      </c>
      <c r="E724">
        <v>2026</v>
      </c>
      <c r="F724" s="163">
        <v>46023</v>
      </c>
      <c r="G724" t="s">
        <v>38</v>
      </c>
      <c r="H724" t="s">
        <v>1367</v>
      </c>
      <c r="I724">
        <v>454.24</v>
      </c>
      <c r="J724" s="164">
        <v>46219.482270023145</v>
      </c>
      <c r="K724" s="164">
        <v>46234.443921331018</v>
      </c>
    </row>
    <row r="725" spans="1:11" x14ac:dyDescent="0.2">
      <c r="A725" t="s">
        <v>1379</v>
      </c>
      <c r="B725">
        <v>92</v>
      </c>
      <c r="C725" t="s">
        <v>1380</v>
      </c>
      <c r="D725" t="s">
        <v>1378</v>
      </c>
      <c r="E725">
        <v>2026</v>
      </c>
      <c r="F725" s="163">
        <v>46023</v>
      </c>
      <c r="G725" t="s">
        <v>39</v>
      </c>
      <c r="H725" t="s">
        <v>1367</v>
      </c>
      <c r="I725">
        <v>454.24</v>
      </c>
      <c r="J725" s="164">
        <v>46219.482270023145</v>
      </c>
      <c r="K725" s="164">
        <v>46234.443921331018</v>
      </c>
    </row>
    <row r="726" spans="1:11" x14ac:dyDescent="0.2">
      <c r="A726" t="s">
        <v>1379</v>
      </c>
      <c r="B726">
        <v>96</v>
      </c>
      <c r="C726" t="s">
        <v>1380</v>
      </c>
      <c r="D726" t="s">
        <v>1378</v>
      </c>
      <c r="E726">
        <v>2026</v>
      </c>
      <c r="F726" s="163">
        <v>46023</v>
      </c>
      <c r="G726" t="s">
        <v>38</v>
      </c>
      <c r="H726" t="s">
        <v>435</v>
      </c>
      <c r="I726">
        <v>454.24</v>
      </c>
      <c r="J726" s="164">
        <v>46219.482270023145</v>
      </c>
      <c r="K726" s="164">
        <v>46234.443921331018</v>
      </c>
    </row>
    <row r="727" spans="1:11" x14ac:dyDescent="0.2">
      <c r="A727" t="s">
        <v>1379</v>
      </c>
      <c r="B727">
        <v>96</v>
      </c>
      <c r="C727" t="s">
        <v>1380</v>
      </c>
      <c r="D727" t="s">
        <v>1378</v>
      </c>
      <c r="E727">
        <v>2026</v>
      </c>
      <c r="F727" s="163">
        <v>46023</v>
      </c>
      <c r="G727" t="s">
        <v>39</v>
      </c>
      <c r="H727" t="s">
        <v>435</v>
      </c>
      <c r="I727">
        <v>454.24</v>
      </c>
      <c r="J727" s="164">
        <v>46219.482270023145</v>
      </c>
      <c r="K727" s="164">
        <v>46234.443921331018</v>
      </c>
    </row>
    <row r="728" spans="1:11" x14ac:dyDescent="0.2">
      <c r="A728" t="s">
        <v>1379</v>
      </c>
      <c r="B728">
        <v>96</v>
      </c>
      <c r="C728" t="s">
        <v>1380</v>
      </c>
      <c r="D728" t="s">
        <v>1378</v>
      </c>
      <c r="E728">
        <v>2026</v>
      </c>
      <c r="F728" s="163">
        <v>46023</v>
      </c>
      <c r="G728" t="s">
        <v>38</v>
      </c>
      <c r="H728" t="s">
        <v>1367</v>
      </c>
      <c r="I728">
        <v>454.24</v>
      </c>
      <c r="J728" s="164">
        <v>46219.482270023145</v>
      </c>
      <c r="K728" s="164">
        <v>46234.443921331018</v>
      </c>
    </row>
    <row r="729" spans="1:11" x14ac:dyDescent="0.2">
      <c r="A729" t="s">
        <v>1379</v>
      </c>
      <c r="B729">
        <v>96</v>
      </c>
      <c r="C729" t="s">
        <v>1380</v>
      </c>
      <c r="D729" t="s">
        <v>1378</v>
      </c>
      <c r="E729">
        <v>2026</v>
      </c>
      <c r="F729" s="163">
        <v>46023</v>
      </c>
      <c r="G729" t="s">
        <v>39</v>
      </c>
      <c r="H729" t="s">
        <v>1367</v>
      </c>
      <c r="I729">
        <v>454.24</v>
      </c>
      <c r="J729" s="164">
        <v>46219.482270023145</v>
      </c>
      <c r="K729" s="164">
        <v>46234.443921331018</v>
      </c>
    </row>
    <row r="730" spans="1:11" x14ac:dyDescent="0.2">
      <c r="A730" t="s">
        <v>1379</v>
      </c>
      <c r="B730">
        <v>92</v>
      </c>
      <c r="C730" t="s">
        <v>1380</v>
      </c>
      <c r="D730" t="s">
        <v>1378</v>
      </c>
      <c r="E730">
        <v>2026</v>
      </c>
      <c r="F730" s="163">
        <v>46054</v>
      </c>
      <c r="G730" t="s">
        <v>38</v>
      </c>
      <c r="H730" t="s">
        <v>435</v>
      </c>
      <c r="I730">
        <v>454.24</v>
      </c>
      <c r="J730" s="164">
        <v>46219.482270023145</v>
      </c>
      <c r="K730" s="164">
        <v>46234.443921331018</v>
      </c>
    </row>
    <row r="731" spans="1:11" x14ac:dyDescent="0.2">
      <c r="A731" t="s">
        <v>1379</v>
      </c>
      <c r="B731">
        <v>92</v>
      </c>
      <c r="C731" t="s">
        <v>1380</v>
      </c>
      <c r="D731" t="s">
        <v>1378</v>
      </c>
      <c r="E731">
        <v>2026</v>
      </c>
      <c r="F731" s="163">
        <v>46054</v>
      </c>
      <c r="G731" t="s">
        <v>39</v>
      </c>
      <c r="H731" t="s">
        <v>435</v>
      </c>
      <c r="I731">
        <v>454.24</v>
      </c>
      <c r="J731" s="164">
        <v>46219.482270023145</v>
      </c>
      <c r="K731" s="164">
        <v>46234.443921331018</v>
      </c>
    </row>
    <row r="732" spans="1:11" x14ac:dyDescent="0.2">
      <c r="A732" t="s">
        <v>1379</v>
      </c>
      <c r="B732">
        <v>92</v>
      </c>
      <c r="C732" t="s">
        <v>1380</v>
      </c>
      <c r="D732" t="s">
        <v>1378</v>
      </c>
      <c r="E732">
        <v>2026</v>
      </c>
      <c r="F732" s="163">
        <v>46054</v>
      </c>
      <c r="G732" t="s">
        <v>38</v>
      </c>
      <c r="H732" t="s">
        <v>1367</v>
      </c>
      <c r="I732">
        <v>454.24</v>
      </c>
      <c r="J732" s="164">
        <v>46219.482270023145</v>
      </c>
      <c r="K732" s="164">
        <v>46234.443921331018</v>
      </c>
    </row>
    <row r="733" spans="1:11" x14ac:dyDescent="0.2">
      <c r="A733" t="s">
        <v>1379</v>
      </c>
      <c r="B733">
        <v>92</v>
      </c>
      <c r="C733" t="s">
        <v>1380</v>
      </c>
      <c r="D733" t="s">
        <v>1378</v>
      </c>
      <c r="E733">
        <v>2026</v>
      </c>
      <c r="F733" s="163">
        <v>46054</v>
      </c>
      <c r="G733" t="s">
        <v>39</v>
      </c>
      <c r="H733" t="s">
        <v>1367</v>
      </c>
      <c r="I733">
        <v>454.24</v>
      </c>
      <c r="J733" s="164">
        <v>46219.482270023145</v>
      </c>
      <c r="K733" s="164">
        <v>46234.443921331018</v>
      </c>
    </row>
    <row r="734" spans="1:11" x14ac:dyDescent="0.2">
      <c r="A734" t="s">
        <v>1379</v>
      </c>
      <c r="B734">
        <v>96</v>
      </c>
      <c r="C734" t="s">
        <v>1380</v>
      </c>
      <c r="D734" t="s">
        <v>1378</v>
      </c>
      <c r="E734">
        <v>2026</v>
      </c>
      <c r="F734" s="163">
        <v>46054</v>
      </c>
      <c r="G734" t="s">
        <v>38</v>
      </c>
      <c r="H734" t="s">
        <v>435</v>
      </c>
      <c r="I734">
        <v>454.24</v>
      </c>
      <c r="J734" s="164">
        <v>46219.482270023145</v>
      </c>
      <c r="K734" s="164">
        <v>46234.443921331018</v>
      </c>
    </row>
    <row r="735" spans="1:11" x14ac:dyDescent="0.2">
      <c r="A735" t="s">
        <v>1379</v>
      </c>
      <c r="B735">
        <v>96</v>
      </c>
      <c r="C735" t="s">
        <v>1380</v>
      </c>
      <c r="D735" t="s">
        <v>1378</v>
      </c>
      <c r="E735">
        <v>2026</v>
      </c>
      <c r="F735" s="163">
        <v>46054</v>
      </c>
      <c r="G735" t="s">
        <v>39</v>
      </c>
      <c r="H735" t="s">
        <v>435</v>
      </c>
      <c r="I735">
        <v>454.24</v>
      </c>
      <c r="J735" s="164">
        <v>46219.482270023145</v>
      </c>
      <c r="K735" s="164">
        <v>46234.443921331018</v>
      </c>
    </row>
    <row r="736" spans="1:11" x14ac:dyDescent="0.2">
      <c r="A736" t="s">
        <v>1379</v>
      </c>
      <c r="B736">
        <v>96</v>
      </c>
      <c r="C736" t="s">
        <v>1380</v>
      </c>
      <c r="D736" t="s">
        <v>1378</v>
      </c>
      <c r="E736">
        <v>2026</v>
      </c>
      <c r="F736" s="163">
        <v>46054</v>
      </c>
      <c r="G736" t="s">
        <v>38</v>
      </c>
      <c r="H736" t="s">
        <v>1367</v>
      </c>
      <c r="I736">
        <v>454.24</v>
      </c>
      <c r="J736" s="164">
        <v>46219.482270023145</v>
      </c>
      <c r="K736" s="164">
        <v>46234.443921331018</v>
      </c>
    </row>
    <row r="737" spans="1:11" x14ac:dyDescent="0.2">
      <c r="A737" t="s">
        <v>1379</v>
      </c>
      <c r="B737">
        <v>96</v>
      </c>
      <c r="C737" t="s">
        <v>1380</v>
      </c>
      <c r="D737" t="s">
        <v>1378</v>
      </c>
      <c r="E737">
        <v>2026</v>
      </c>
      <c r="F737" s="163">
        <v>46054</v>
      </c>
      <c r="G737" t="s">
        <v>39</v>
      </c>
      <c r="H737" t="s">
        <v>1367</v>
      </c>
      <c r="I737">
        <v>454.24</v>
      </c>
      <c r="J737" s="164">
        <v>46219.482270023145</v>
      </c>
      <c r="K737" s="164">
        <v>46234.443921331018</v>
      </c>
    </row>
    <row r="738" spans="1:11" x14ac:dyDescent="0.2">
      <c r="A738" t="s">
        <v>1379</v>
      </c>
      <c r="B738">
        <v>92</v>
      </c>
      <c r="C738" t="s">
        <v>1380</v>
      </c>
      <c r="D738" t="s">
        <v>1378</v>
      </c>
      <c r="E738">
        <v>2026</v>
      </c>
      <c r="F738" s="163">
        <v>46082</v>
      </c>
      <c r="G738" t="s">
        <v>38</v>
      </c>
      <c r="H738" t="s">
        <v>435</v>
      </c>
      <c r="I738">
        <v>454.24</v>
      </c>
      <c r="J738" s="164">
        <v>46219.482270023145</v>
      </c>
      <c r="K738" s="164">
        <v>46234.443921331018</v>
      </c>
    </row>
    <row r="739" spans="1:11" x14ac:dyDescent="0.2">
      <c r="A739" t="s">
        <v>1379</v>
      </c>
      <c r="B739">
        <v>92</v>
      </c>
      <c r="C739" t="s">
        <v>1380</v>
      </c>
      <c r="D739" t="s">
        <v>1378</v>
      </c>
      <c r="E739">
        <v>2026</v>
      </c>
      <c r="F739" s="163">
        <v>46082</v>
      </c>
      <c r="G739" t="s">
        <v>39</v>
      </c>
      <c r="H739" t="s">
        <v>435</v>
      </c>
      <c r="I739">
        <v>454.24</v>
      </c>
      <c r="J739" s="164">
        <v>46219.482270023145</v>
      </c>
      <c r="K739" s="164">
        <v>46234.443921331018</v>
      </c>
    </row>
    <row r="740" spans="1:11" x14ac:dyDescent="0.2">
      <c r="A740" t="s">
        <v>1379</v>
      </c>
      <c r="B740">
        <v>92</v>
      </c>
      <c r="C740" t="s">
        <v>1380</v>
      </c>
      <c r="D740" t="s">
        <v>1378</v>
      </c>
      <c r="E740">
        <v>2026</v>
      </c>
      <c r="F740" s="163">
        <v>46082</v>
      </c>
      <c r="G740" t="s">
        <v>38</v>
      </c>
      <c r="H740" t="s">
        <v>1367</v>
      </c>
      <c r="I740">
        <v>454.24</v>
      </c>
      <c r="J740" s="164">
        <v>46219.482270023145</v>
      </c>
      <c r="K740" s="164">
        <v>46234.443921331018</v>
      </c>
    </row>
    <row r="741" spans="1:11" x14ac:dyDescent="0.2">
      <c r="A741" t="s">
        <v>1379</v>
      </c>
      <c r="B741">
        <v>92</v>
      </c>
      <c r="C741" t="s">
        <v>1380</v>
      </c>
      <c r="D741" t="s">
        <v>1378</v>
      </c>
      <c r="E741">
        <v>2026</v>
      </c>
      <c r="F741" s="163">
        <v>46082</v>
      </c>
      <c r="G741" t="s">
        <v>39</v>
      </c>
      <c r="H741" t="s">
        <v>1367</v>
      </c>
      <c r="I741">
        <v>454.24</v>
      </c>
      <c r="J741" s="164">
        <v>46219.482270023145</v>
      </c>
      <c r="K741" s="164">
        <v>46234.443921331018</v>
      </c>
    </row>
    <row r="742" spans="1:11" x14ac:dyDescent="0.2">
      <c r="A742" t="s">
        <v>1379</v>
      </c>
      <c r="B742">
        <v>96</v>
      </c>
      <c r="C742" t="s">
        <v>1380</v>
      </c>
      <c r="D742" t="s">
        <v>1378</v>
      </c>
      <c r="E742">
        <v>2026</v>
      </c>
      <c r="F742" s="163">
        <v>46082</v>
      </c>
      <c r="G742" t="s">
        <v>38</v>
      </c>
      <c r="H742" t="s">
        <v>435</v>
      </c>
      <c r="I742">
        <v>454.24</v>
      </c>
      <c r="J742" s="164">
        <v>46219.482270023145</v>
      </c>
      <c r="K742" s="164">
        <v>46234.443921331018</v>
      </c>
    </row>
    <row r="743" spans="1:11" x14ac:dyDescent="0.2">
      <c r="A743" t="s">
        <v>1379</v>
      </c>
      <c r="B743">
        <v>96</v>
      </c>
      <c r="C743" t="s">
        <v>1380</v>
      </c>
      <c r="D743" t="s">
        <v>1378</v>
      </c>
      <c r="E743">
        <v>2026</v>
      </c>
      <c r="F743" s="163">
        <v>46082</v>
      </c>
      <c r="G743" t="s">
        <v>39</v>
      </c>
      <c r="H743" t="s">
        <v>435</v>
      </c>
      <c r="I743">
        <v>454.24</v>
      </c>
      <c r="J743" s="164">
        <v>46219.482270023145</v>
      </c>
      <c r="K743" s="164">
        <v>46234.443921331018</v>
      </c>
    </row>
    <row r="744" spans="1:11" x14ac:dyDescent="0.2">
      <c r="A744" t="s">
        <v>1379</v>
      </c>
      <c r="B744">
        <v>96</v>
      </c>
      <c r="C744" t="s">
        <v>1380</v>
      </c>
      <c r="D744" t="s">
        <v>1378</v>
      </c>
      <c r="E744">
        <v>2026</v>
      </c>
      <c r="F744" s="163">
        <v>46082</v>
      </c>
      <c r="G744" t="s">
        <v>38</v>
      </c>
      <c r="H744" t="s">
        <v>1367</v>
      </c>
      <c r="I744">
        <v>454.24</v>
      </c>
      <c r="J744" s="164">
        <v>46219.482270023145</v>
      </c>
      <c r="K744" s="164">
        <v>46234.443921331018</v>
      </c>
    </row>
    <row r="745" spans="1:11" x14ac:dyDescent="0.2">
      <c r="A745" t="s">
        <v>1379</v>
      </c>
      <c r="B745">
        <v>96</v>
      </c>
      <c r="C745" t="s">
        <v>1380</v>
      </c>
      <c r="D745" t="s">
        <v>1378</v>
      </c>
      <c r="E745">
        <v>2026</v>
      </c>
      <c r="F745" s="163">
        <v>46082</v>
      </c>
      <c r="G745" t="s">
        <v>39</v>
      </c>
      <c r="H745" t="s">
        <v>1367</v>
      </c>
      <c r="I745">
        <v>454.24</v>
      </c>
      <c r="J745" s="164">
        <v>46219.482270023145</v>
      </c>
      <c r="K745" s="164">
        <v>46234.443921331018</v>
      </c>
    </row>
    <row r="746" spans="1:11" x14ac:dyDescent="0.2">
      <c r="A746" t="s">
        <v>1379</v>
      </c>
      <c r="B746">
        <v>92</v>
      </c>
      <c r="C746" t="s">
        <v>1380</v>
      </c>
      <c r="D746" t="s">
        <v>1378</v>
      </c>
      <c r="E746">
        <v>2026</v>
      </c>
      <c r="F746" s="163">
        <v>46113</v>
      </c>
      <c r="G746" t="s">
        <v>38</v>
      </c>
      <c r="H746" t="s">
        <v>435</v>
      </c>
      <c r="I746">
        <v>454.24</v>
      </c>
      <c r="J746" s="164">
        <v>46219.482270023145</v>
      </c>
      <c r="K746" s="164">
        <v>46234.443921331018</v>
      </c>
    </row>
    <row r="747" spans="1:11" x14ac:dyDescent="0.2">
      <c r="A747" t="s">
        <v>1379</v>
      </c>
      <c r="B747">
        <v>92</v>
      </c>
      <c r="C747" t="s">
        <v>1380</v>
      </c>
      <c r="D747" t="s">
        <v>1378</v>
      </c>
      <c r="E747">
        <v>2026</v>
      </c>
      <c r="F747" s="163">
        <v>46113</v>
      </c>
      <c r="G747" t="s">
        <v>39</v>
      </c>
      <c r="H747" t="s">
        <v>435</v>
      </c>
      <c r="I747">
        <v>454.24</v>
      </c>
      <c r="J747" s="164">
        <v>46219.482270023145</v>
      </c>
      <c r="K747" s="164">
        <v>46234.443921331018</v>
      </c>
    </row>
    <row r="748" spans="1:11" x14ac:dyDescent="0.2">
      <c r="A748" t="s">
        <v>1379</v>
      </c>
      <c r="B748">
        <v>92</v>
      </c>
      <c r="C748" t="s">
        <v>1380</v>
      </c>
      <c r="D748" t="s">
        <v>1378</v>
      </c>
      <c r="E748">
        <v>2026</v>
      </c>
      <c r="F748" s="163">
        <v>46113</v>
      </c>
      <c r="G748" t="s">
        <v>38</v>
      </c>
      <c r="H748" t="s">
        <v>1367</v>
      </c>
      <c r="I748">
        <v>454.24</v>
      </c>
      <c r="J748" s="164">
        <v>46219.482270023145</v>
      </c>
      <c r="K748" s="164">
        <v>46234.443921331018</v>
      </c>
    </row>
    <row r="749" spans="1:11" x14ac:dyDescent="0.2">
      <c r="A749" t="s">
        <v>1379</v>
      </c>
      <c r="B749">
        <v>92</v>
      </c>
      <c r="C749" t="s">
        <v>1380</v>
      </c>
      <c r="D749" t="s">
        <v>1378</v>
      </c>
      <c r="E749">
        <v>2026</v>
      </c>
      <c r="F749" s="163">
        <v>46113</v>
      </c>
      <c r="G749" t="s">
        <v>39</v>
      </c>
      <c r="H749" t="s">
        <v>1367</v>
      </c>
      <c r="I749">
        <v>454.24</v>
      </c>
      <c r="J749" s="164">
        <v>46219.482270023145</v>
      </c>
      <c r="K749" s="164">
        <v>46234.443921331018</v>
      </c>
    </row>
    <row r="750" spans="1:11" x14ac:dyDescent="0.2">
      <c r="A750" t="s">
        <v>1379</v>
      </c>
      <c r="B750">
        <v>96</v>
      </c>
      <c r="C750" t="s">
        <v>1380</v>
      </c>
      <c r="D750" t="s">
        <v>1378</v>
      </c>
      <c r="E750">
        <v>2026</v>
      </c>
      <c r="F750" s="163">
        <v>46113</v>
      </c>
      <c r="G750" t="s">
        <v>38</v>
      </c>
      <c r="H750" t="s">
        <v>435</v>
      </c>
      <c r="I750">
        <v>454.24</v>
      </c>
      <c r="J750" s="164">
        <v>46219.482270023145</v>
      </c>
      <c r="K750" s="164">
        <v>46234.443921331018</v>
      </c>
    </row>
    <row r="751" spans="1:11" x14ac:dyDescent="0.2">
      <c r="A751" t="s">
        <v>1379</v>
      </c>
      <c r="B751">
        <v>96</v>
      </c>
      <c r="C751" t="s">
        <v>1380</v>
      </c>
      <c r="D751" t="s">
        <v>1378</v>
      </c>
      <c r="E751">
        <v>2026</v>
      </c>
      <c r="F751" s="163">
        <v>46113</v>
      </c>
      <c r="G751" t="s">
        <v>39</v>
      </c>
      <c r="H751" t="s">
        <v>435</v>
      </c>
      <c r="I751">
        <v>454.24</v>
      </c>
      <c r="J751" s="164">
        <v>46219.482270023145</v>
      </c>
      <c r="K751" s="164">
        <v>46234.443921331018</v>
      </c>
    </row>
    <row r="752" spans="1:11" x14ac:dyDescent="0.2">
      <c r="A752" t="s">
        <v>1379</v>
      </c>
      <c r="B752">
        <v>96</v>
      </c>
      <c r="C752" t="s">
        <v>1380</v>
      </c>
      <c r="D752" t="s">
        <v>1378</v>
      </c>
      <c r="E752">
        <v>2026</v>
      </c>
      <c r="F752" s="163">
        <v>46113</v>
      </c>
      <c r="G752" t="s">
        <v>38</v>
      </c>
      <c r="H752" t="s">
        <v>1367</v>
      </c>
      <c r="I752">
        <v>454.24</v>
      </c>
      <c r="J752" s="164">
        <v>46219.482270023145</v>
      </c>
      <c r="K752" s="164">
        <v>46234.443921331018</v>
      </c>
    </row>
    <row r="753" spans="1:11" x14ac:dyDescent="0.2">
      <c r="A753" t="s">
        <v>1379</v>
      </c>
      <c r="B753">
        <v>96</v>
      </c>
      <c r="C753" t="s">
        <v>1380</v>
      </c>
      <c r="D753" t="s">
        <v>1378</v>
      </c>
      <c r="E753">
        <v>2026</v>
      </c>
      <c r="F753" s="163">
        <v>46113</v>
      </c>
      <c r="G753" t="s">
        <v>39</v>
      </c>
      <c r="H753" t="s">
        <v>1367</v>
      </c>
      <c r="I753">
        <v>454.24</v>
      </c>
      <c r="J753" s="164">
        <v>46219.482270023145</v>
      </c>
      <c r="K753" s="164">
        <v>46234.443921331018</v>
      </c>
    </row>
    <row r="754" spans="1:11" x14ac:dyDescent="0.2">
      <c r="A754" t="s">
        <v>1379</v>
      </c>
      <c r="B754">
        <v>92</v>
      </c>
      <c r="C754" t="s">
        <v>1380</v>
      </c>
      <c r="D754" t="s">
        <v>1378</v>
      </c>
      <c r="E754">
        <v>2026</v>
      </c>
      <c r="F754" s="163">
        <v>46143</v>
      </c>
      <c r="G754" t="s">
        <v>38</v>
      </c>
      <c r="H754" t="s">
        <v>435</v>
      </c>
      <c r="I754">
        <v>454.24</v>
      </c>
      <c r="J754" s="164">
        <v>46219.482270023145</v>
      </c>
      <c r="K754" s="164">
        <v>46234.443921331018</v>
      </c>
    </row>
    <row r="755" spans="1:11" x14ac:dyDescent="0.2">
      <c r="A755" t="s">
        <v>1379</v>
      </c>
      <c r="B755">
        <v>92</v>
      </c>
      <c r="C755" t="s">
        <v>1380</v>
      </c>
      <c r="D755" t="s">
        <v>1378</v>
      </c>
      <c r="E755">
        <v>2026</v>
      </c>
      <c r="F755" s="163">
        <v>46143</v>
      </c>
      <c r="G755" t="s">
        <v>39</v>
      </c>
      <c r="H755" t="s">
        <v>435</v>
      </c>
      <c r="I755">
        <v>454.24</v>
      </c>
      <c r="J755" s="164">
        <v>46219.482270023145</v>
      </c>
      <c r="K755" s="164">
        <v>46234.443921331018</v>
      </c>
    </row>
    <row r="756" spans="1:11" x14ac:dyDescent="0.2">
      <c r="A756" t="s">
        <v>1379</v>
      </c>
      <c r="B756">
        <v>92</v>
      </c>
      <c r="C756" t="s">
        <v>1380</v>
      </c>
      <c r="D756" t="s">
        <v>1378</v>
      </c>
      <c r="E756">
        <v>2026</v>
      </c>
      <c r="F756" s="163">
        <v>46143</v>
      </c>
      <c r="G756" t="s">
        <v>38</v>
      </c>
      <c r="H756" t="s">
        <v>1367</v>
      </c>
      <c r="I756">
        <v>454.24</v>
      </c>
      <c r="J756" s="164">
        <v>46219.482270023145</v>
      </c>
      <c r="K756" s="164">
        <v>46234.443921331018</v>
      </c>
    </row>
    <row r="757" spans="1:11" x14ac:dyDescent="0.2">
      <c r="A757" t="s">
        <v>1379</v>
      </c>
      <c r="B757">
        <v>92</v>
      </c>
      <c r="C757" t="s">
        <v>1380</v>
      </c>
      <c r="D757" t="s">
        <v>1378</v>
      </c>
      <c r="E757">
        <v>2026</v>
      </c>
      <c r="F757" s="163">
        <v>46143</v>
      </c>
      <c r="G757" t="s">
        <v>39</v>
      </c>
      <c r="H757" t="s">
        <v>1367</v>
      </c>
      <c r="I757">
        <v>454.24</v>
      </c>
      <c r="J757" s="164">
        <v>46219.482270023145</v>
      </c>
      <c r="K757" s="164">
        <v>46234.443921331018</v>
      </c>
    </row>
    <row r="758" spans="1:11" x14ac:dyDescent="0.2">
      <c r="A758" t="s">
        <v>1379</v>
      </c>
      <c r="B758">
        <v>96</v>
      </c>
      <c r="C758" t="s">
        <v>1380</v>
      </c>
      <c r="D758" t="s">
        <v>1378</v>
      </c>
      <c r="E758">
        <v>2026</v>
      </c>
      <c r="F758" s="163">
        <v>46143</v>
      </c>
      <c r="G758" t="s">
        <v>38</v>
      </c>
      <c r="H758" t="s">
        <v>435</v>
      </c>
      <c r="I758">
        <v>454.24</v>
      </c>
      <c r="J758" s="164">
        <v>46219.482270023145</v>
      </c>
      <c r="K758" s="164">
        <v>46234.443921331018</v>
      </c>
    </row>
    <row r="759" spans="1:11" x14ac:dyDescent="0.2">
      <c r="A759" t="s">
        <v>1379</v>
      </c>
      <c r="B759">
        <v>96</v>
      </c>
      <c r="C759" t="s">
        <v>1380</v>
      </c>
      <c r="D759" t="s">
        <v>1378</v>
      </c>
      <c r="E759">
        <v>2026</v>
      </c>
      <c r="F759" s="163">
        <v>46143</v>
      </c>
      <c r="G759" t="s">
        <v>39</v>
      </c>
      <c r="H759" t="s">
        <v>435</v>
      </c>
      <c r="I759">
        <v>454.24</v>
      </c>
      <c r="J759" s="164">
        <v>46219.482270023145</v>
      </c>
      <c r="K759" s="164">
        <v>46234.443921331018</v>
      </c>
    </row>
    <row r="760" spans="1:11" x14ac:dyDescent="0.2">
      <c r="A760" t="s">
        <v>1379</v>
      </c>
      <c r="B760">
        <v>96</v>
      </c>
      <c r="C760" t="s">
        <v>1380</v>
      </c>
      <c r="D760" t="s">
        <v>1378</v>
      </c>
      <c r="E760">
        <v>2026</v>
      </c>
      <c r="F760" s="163">
        <v>46143</v>
      </c>
      <c r="G760" t="s">
        <v>38</v>
      </c>
      <c r="H760" t="s">
        <v>1367</v>
      </c>
      <c r="I760">
        <v>454.24</v>
      </c>
      <c r="J760" s="164">
        <v>46219.482270023145</v>
      </c>
      <c r="K760" s="164">
        <v>46234.443921331018</v>
      </c>
    </row>
    <row r="761" spans="1:11" x14ac:dyDescent="0.2">
      <c r="A761" t="s">
        <v>1379</v>
      </c>
      <c r="B761">
        <v>96</v>
      </c>
      <c r="C761" t="s">
        <v>1380</v>
      </c>
      <c r="D761" t="s">
        <v>1378</v>
      </c>
      <c r="E761">
        <v>2026</v>
      </c>
      <c r="F761" s="163">
        <v>46143</v>
      </c>
      <c r="G761" t="s">
        <v>39</v>
      </c>
      <c r="H761" t="s">
        <v>1367</v>
      </c>
      <c r="I761">
        <v>454.24</v>
      </c>
      <c r="J761" s="164">
        <v>46219.482270023145</v>
      </c>
      <c r="K761" s="164">
        <v>46234.443921331018</v>
      </c>
    </row>
    <row r="762" spans="1:11" x14ac:dyDescent="0.2">
      <c r="A762" t="s">
        <v>1379</v>
      </c>
      <c r="B762">
        <v>92</v>
      </c>
      <c r="C762" t="s">
        <v>1380</v>
      </c>
      <c r="D762" t="s">
        <v>1378</v>
      </c>
      <c r="E762">
        <v>2026</v>
      </c>
      <c r="F762" s="163">
        <v>46174</v>
      </c>
      <c r="G762" t="s">
        <v>38</v>
      </c>
      <c r="H762" t="s">
        <v>435</v>
      </c>
      <c r="I762">
        <v>454.24</v>
      </c>
      <c r="J762" s="164">
        <v>46219.482270023145</v>
      </c>
      <c r="K762" s="164">
        <v>46234.443921331018</v>
      </c>
    </row>
    <row r="763" spans="1:11" x14ac:dyDescent="0.2">
      <c r="A763" t="s">
        <v>1379</v>
      </c>
      <c r="B763">
        <v>92</v>
      </c>
      <c r="C763" t="s">
        <v>1380</v>
      </c>
      <c r="D763" t="s">
        <v>1378</v>
      </c>
      <c r="E763">
        <v>2026</v>
      </c>
      <c r="F763" s="163">
        <v>46174</v>
      </c>
      <c r="G763" t="s">
        <v>39</v>
      </c>
      <c r="H763" t="s">
        <v>435</v>
      </c>
      <c r="I763">
        <v>454.24</v>
      </c>
      <c r="J763" s="164">
        <v>46219.482270023145</v>
      </c>
      <c r="K763" s="164">
        <v>46234.443921331018</v>
      </c>
    </row>
    <row r="764" spans="1:11" x14ac:dyDescent="0.2">
      <c r="A764" t="s">
        <v>1379</v>
      </c>
      <c r="B764">
        <v>92</v>
      </c>
      <c r="C764" t="s">
        <v>1380</v>
      </c>
      <c r="D764" t="s">
        <v>1378</v>
      </c>
      <c r="E764">
        <v>2026</v>
      </c>
      <c r="F764" s="163">
        <v>46174</v>
      </c>
      <c r="G764" t="s">
        <v>38</v>
      </c>
      <c r="H764" t="s">
        <v>1367</v>
      </c>
      <c r="I764">
        <v>454.24</v>
      </c>
      <c r="J764" s="164">
        <v>46219.482270023145</v>
      </c>
      <c r="K764" s="164">
        <v>46234.443921331018</v>
      </c>
    </row>
    <row r="765" spans="1:11" x14ac:dyDescent="0.2">
      <c r="A765" t="s">
        <v>1379</v>
      </c>
      <c r="B765">
        <v>92</v>
      </c>
      <c r="C765" t="s">
        <v>1380</v>
      </c>
      <c r="D765" t="s">
        <v>1378</v>
      </c>
      <c r="E765">
        <v>2026</v>
      </c>
      <c r="F765" s="163">
        <v>46174</v>
      </c>
      <c r="G765" t="s">
        <v>39</v>
      </c>
      <c r="H765" t="s">
        <v>1367</v>
      </c>
      <c r="I765">
        <v>454.24</v>
      </c>
      <c r="J765" s="164">
        <v>46219.482270023145</v>
      </c>
      <c r="K765" s="164">
        <v>46234.443921331018</v>
      </c>
    </row>
    <row r="766" spans="1:11" x14ac:dyDescent="0.2">
      <c r="A766" t="s">
        <v>1379</v>
      </c>
      <c r="B766">
        <v>96</v>
      </c>
      <c r="C766" t="s">
        <v>1380</v>
      </c>
      <c r="D766" t="s">
        <v>1378</v>
      </c>
      <c r="E766">
        <v>2026</v>
      </c>
      <c r="F766" s="163">
        <v>46174</v>
      </c>
      <c r="G766" t="s">
        <v>38</v>
      </c>
      <c r="H766" t="s">
        <v>435</v>
      </c>
      <c r="I766">
        <v>454.24</v>
      </c>
      <c r="J766" s="164">
        <v>46219.482270023145</v>
      </c>
      <c r="K766" s="164">
        <v>46234.443921331018</v>
      </c>
    </row>
    <row r="767" spans="1:11" x14ac:dyDescent="0.2">
      <c r="A767" t="s">
        <v>1379</v>
      </c>
      <c r="B767">
        <v>96</v>
      </c>
      <c r="C767" t="s">
        <v>1380</v>
      </c>
      <c r="D767" t="s">
        <v>1378</v>
      </c>
      <c r="E767">
        <v>2026</v>
      </c>
      <c r="F767" s="163">
        <v>46174</v>
      </c>
      <c r="G767" t="s">
        <v>39</v>
      </c>
      <c r="H767" t="s">
        <v>435</v>
      </c>
      <c r="I767">
        <v>454.24</v>
      </c>
      <c r="J767" s="164">
        <v>46219.482270023145</v>
      </c>
      <c r="K767" s="164">
        <v>46234.443921331018</v>
      </c>
    </row>
    <row r="768" spans="1:11" x14ac:dyDescent="0.2">
      <c r="A768" t="s">
        <v>1379</v>
      </c>
      <c r="B768">
        <v>96</v>
      </c>
      <c r="C768" t="s">
        <v>1380</v>
      </c>
      <c r="D768" t="s">
        <v>1378</v>
      </c>
      <c r="E768">
        <v>2026</v>
      </c>
      <c r="F768" s="163">
        <v>46174</v>
      </c>
      <c r="G768" t="s">
        <v>38</v>
      </c>
      <c r="H768" t="s">
        <v>1367</v>
      </c>
      <c r="I768">
        <v>454.24</v>
      </c>
      <c r="J768" s="164">
        <v>46219.482270023145</v>
      </c>
      <c r="K768" s="164">
        <v>46234.443921331018</v>
      </c>
    </row>
    <row r="769" spans="1:11" x14ac:dyDescent="0.2">
      <c r="A769" t="s">
        <v>1379</v>
      </c>
      <c r="B769">
        <v>96</v>
      </c>
      <c r="C769" t="s">
        <v>1380</v>
      </c>
      <c r="D769" t="s">
        <v>1378</v>
      </c>
      <c r="E769">
        <v>2026</v>
      </c>
      <c r="F769" s="163">
        <v>46174</v>
      </c>
      <c r="G769" t="s">
        <v>39</v>
      </c>
      <c r="H769" t="s">
        <v>1367</v>
      </c>
      <c r="I769">
        <v>454.24</v>
      </c>
      <c r="J769" s="164">
        <v>46219.482270023145</v>
      </c>
      <c r="K769" s="164">
        <v>46234.443921331018</v>
      </c>
    </row>
    <row r="770" spans="1:11" x14ac:dyDescent="0.2">
      <c r="A770" t="s">
        <v>1379</v>
      </c>
      <c r="C770" t="s">
        <v>483</v>
      </c>
      <c r="D770" t="s">
        <v>1378</v>
      </c>
      <c r="E770">
        <v>2026</v>
      </c>
      <c r="F770" s="163">
        <v>45839</v>
      </c>
      <c r="G770" t="s">
        <v>38</v>
      </c>
      <c r="H770" t="s">
        <v>435</v>
      </c>
      <c r="I770">
        <v>454.24</v>
      </c>
      <c r="J770" s="164">
        <v>46219.482270023145</v>
      </c>
      <c r="K770" s="164">
        <v>46234.443921331018</v>
      </c>
    </row>
    <row r="771" spans="1:11" x14ac:dyDescent="0.2">
      <c r="A771" t="s">
        <v>1379</v>
      </c>
      <c r="C771" t="s">
        <v>483</v>
      </c>
      <c r="D771" t="s">
        <v>1378</v>
      </c>
      <c r="E771">
        <v>2026</v>
      </c>
      <c r="F771" s="163">
        <v>45839</v>
      </c>
      <c r="G771" t="s">
        <v>39</v>
      </c>
      <c r="H771" t="s">
        <v>435</v>
      </c>
      <c r="I771">
        <v>454.24</v>
      </c>
      <c r="J771" s="164">
        <v>46219.482270023145</v>
      </c>
      <c r="K771" s="164">
        <v>46234.443921331018</v>
      </c>
    </row>
    <row r="772" spans="1:11" x14ac:dyDescent="0.2">
      <c r="A772" t="s">
        <v>1379</v>
      </c>
      <c r="C772" t="s">
        <v>483</v>
      </c>
      <c r="D772" t="s">
        <v>1378</v>
      </c>
      <c r="E772">
        <v>2026</v>
      </c>
      <c r="F772" s="163">
        <v>45839</v>
      </c>
      <c r="G772" t="s">
        <v>38</v>
      </c>
      <c r="H772" t="s">
        <v>1367</v>
      </c>
      <c r="I772">
        <v>454.24</v>
      </c>
      <c r="J772" s="164">
        <v>46219.482270023145</v>
      </c>
      <c r="K772" s="164">
        <v>46234.443921331018</v>
      </c>
    </row>
    <row r="773" spans="1:11" x14ac:dyDescent="0.2">
      <c r="A773" t="s">
        <v>1379</v>
      </c>
      <c r="C773" t="s">
        <v>483</v>
      </c>
      <c r="D773" t="s">
        <v>1378</v>
      </c>
      <c r="E773">
        <v>2026</v>
      </c>
      <c r="F773" s="163">
        <v>45839</v>
      </c>
      <c r="G773" t="s">
        <v>39</v>
      </c>
      <c r="H773" t="s">
        <v>1367</v>
      </c>
      <c r="I773">
        <v>454.24</v>
      </c>
      <c r="J773" s="164">
        <v>46219.482270023145</v>
      </c>
      <c r="K773" s="164">
        <v>46234.443921331018</v>
      </c>
    </row>
    <row r="774" spans="1:11" x14ac:dyDescent="0.2">
      <c r="A774" t="s">
        <v>1379</v>
      </c>
      <c r="C774" t="s">
        <v>483</v>
      </c>
      <c r="D774" t="s">
        <v>1378</v>
      </c>
      <c r="E774">
        <v>2026</v>
      </c>
      <c r="F774" s="163">
        <v>45870</v>
      </c>
      <c r="G774" t="s">
        <v>38</v>
      </c>
      <c r="H774" t="s">
        <v>435</v>
      </c>
      <c r="I774">
        <v>454.24</v>
      </c>
      <c r="J774" s="164">
        <v>46219.482270023145</v>
      </c>
      <c r="K774" s="164">
        <v>46234.443921331018</v>
      </c>
    </row>
    <row r="775" spans="1:11" x14ac:dyDescent="0.2">
      <c r="A775" t="s">
        <v>1379</v>
      </c>
      <c r="C775" t="s">
        <v>483</v>
      </c>
      <c r="D775" t="s">
        <v>1378</v>
      </c>
      <c r="E775">
        <v>2026</v>
      </c>
      <c r="F775" s="163">
        <v>45870</v>
      </c>
      <c r="G775" t="s">
        <v>39</v>
      </c>
      <c r="H775" t="s">
        <v>435</v>
      </c>
      <c r="I775">
        <v>454.24</v>
      </c>
      <c r="J775" s="164">
        <v>46219.482270023145</v>
      </c>
      <c r="K775" s="164">
        <v>46234.443921331018</v>
      </c>
    </row>
    <row r="776" spans="1:11" x14ac:dyDescent="0.2">
      <c r="A776" t="s">
        <v>1379</v>
      </c>
      <c r="C776" t="s">
        <v>483</v>
      </c>
      <c r="D776" t="s">
        <v>1378</v>
      </c>
      <c r="E776">
        <v>2026</v>
      </c>
      <c r="F776" s="163">
        <v>45870</v>
      </c>
      <c r="G776" t="s">
        <v>38</v>
      </c>
      <c r="H776" t="s">
        <v>1367</v>
      </c>
      <c r="I776">
        <v>454.24</v>
      </c>
      <c r="J776" s="164">
        <v>46219.482270023145</v>
      </c>
      <c r="K776" s="164">
        <v>46234.443921331018</v>
      </c>
    </row>
    <row r="777" spans="1:11" x14ac:dyDescent="0.2">
      <c r="A777" t="s">
        <v>1379</v>
      </c>
      <c r="C777" t="s">
        <v>483</v>
      </c>
      <c r="D777" t="s">
        <v>1378</v>
      </c>
      <c r="E777">
        <v>2026</v>
      </c>
      <c r="F777" s="163">
        <v>45870</v>
      </c>
      <c r="G777" t="s">
        <v>39</v>
      </c>
      <c r="H777" t="s">
        <v>1367</v>
      </c>
      <c r="I777">
        <v>454.24</v>
      </c>
      <c r="J777" s="164">
        <v>46219.482270023145</v>
      </c>
      <c r="K777" s="164">
        <v>46234.443921331018</v>
      </c>
    </row>
    <row r="778" spans="1:11" x14ac:dyDescent="0.2">
      <c r="A778" t="s">
        <v>1379</v>
      </c>
      <c r="C778" t="s">
        <v>483</v>
      </c>
      <c r="D778" t="s">
        <v>1378</v>
      </c>
      <c r="E778">
        <v>2026</v>
      </c>
      <c r="F778" s="163">
        <v>45901</v>
      </c>
      <c r="G778" t="s">
        <v>38</v>
      </c>
      <c r="H778" t="s">
        <v>435</v>
      </c>
      <c r="I778">
        <v>454.24</v>
      </c>
      <c r="J778" s="164">
        <v>46219.482270023145</v>
      </c>
      <c r="K778" s="164">
        <v>46234.443921331018</v>
      </c>
    </row>
    <row r="779" spans="1:11" x14ac:dyDescent="0.2">
      <c r="A779" t="s">
        <v>1379</v>
      </c>
      <c r="C779" t="s">
        <v>483</v>
      </c>
      <c r="D779" t="s">
        <v>1378</v>
      </c>
      <c r="E779">
        <v>2026</v>
      </c>
      <c r="F779" s="163">
        <v>45901</v>
      </c>
      <c r="G779" t="s">
        <v>39</v>
      </c>
      <c r="H779" t="s">
        <v>435</v>
      </c>
      <c r="I779">
        <v>454.24</v>
      </c>
      <c r="J779" s="164">
        <v>46219.482270023145</v>
      </c>
      <c r="K779" s="164">
        <v>46234.443921331018</v>
      </c>
    </row>
    <row r="780" spans="1:11" x14ac:dyDescent="0.2">
      <c r="A780" t="s">
        <v>1379</v>
      </c>
      <c r="C780" t="s">
        <v>483</v>
      </c>
      <c r="D780" t="s">
        <v>1378</v>
      </c>
      <c r="E780">
        <v>2026</v>
      </c>
      <c r="F780" s="163">
        <v>45901</v>
      </c>
      <c r="G780" t="s">
        <v>38</v>
      </c>
      <c r="H780" t="s">
        <v>1367</v>
      </c>
      <c r="I780">
        <v>454.24</v>
      </c>
      <c r="J780" s="164">
        <v>46219.482270023145</v>
      </c>
      <c r="K780" s="164">
        <v>46234.443921331018</v>
      </c>
    </row>
    <row r="781" spans="1:11" x14ac:dyDescent="0.2">
      <c r="A781" t="s">
        <v>1379</v>
      </c>
      <c r="C781" t="s">
        <v>483</v>
      </c>
      <c r="D781" t="s">
        <v>1378</v>
      </c>
      <c r="E781">
        <v>2026</v>
      </c>
      <c r="F781" s="163">
        <v>45901</v>
      </c>
      <c r="G781" t="s">
        <v>39</v>
      </c>
      <c r="H781" t="s">
        <v>1367</v>
      </c>
      <c r="I781">
        <v>454.24</v>
      </c>
      <c r="J781" s="164">
        <v>46219.482270023145</v>
      </c>
      <c r="K781" s="164">
        <v>46234.443921331018</v>
      </c>
    </row>
    <row r="782" spans="1:11" x14ac:dyDescent="0.2">
      <c r="A782" t="s">
        <v>1379</v>
      </c>
      <c r="C782" t="s">
        <v>483</v>
      </c>
      <c r="D782" t="s">
        <v>1378</v>
      </c>
      <c r="E782">
        <v>2026</v>
      </c>
      <c r="F782" s="163">
        <v>45931</v>
      </c>
      <c r="G782" t="s">
        <v>38</v>
      </c>
      <c r="H782" t="s">
        <v>435</v>
      </c>
      <c r="I782">
        <v>454.24</v>
      </c>
      <c r="J782" s="164">
        <v>46219.482270023145</v>
      </c>
      <c r="K782" s="164">
        <v>46234.443921331018</v>
      </c>
    </row>
    <row r="783" spans="1:11" x14ac:dyDescent="0.2">
      <c r="A783" t="s">
        <v>1379</v>
      </c>
      <c r="C783" t="s">
        <v>483</v>
      </c>
      <c r="D783" t="s">
        <v>1378</v>
      </c>
      <c r="E783">
        <v>2026</v>
      </c>
      <c r="F783" s="163">
        <v>45931</v>
      </c>
      <c r="G783" t="s">
        <v>39</v>
      </c>
      <c r="H783" t="s">
        <v>435</v>
      </c>
      <c r="I783">
        <v>454.24</v>
      </c>
      <c r="J783" s="164">
        <v>46219.482270023145</v>
      </c>
      <c r="K783" s="164">
        <v>46234.443921331018</v>
      </c>
    </row>
    <row r="784" spans="1:11" x14ac:dyDescent="0.2">
      <c r="A784" t="s">
        <v>1379</v>
      </c>
      <c r="C784" t="s">
        <v>483</v>
      </c>
      <c r="D784" t="s">
        <v>1378</v>
      </c>
      <c r="E784">
        <v>2026</v>
      </c>
      <c r="F784" s="163">
        <v>45931</v>
      </c>
      <c r="G784" t="s">
        <v>38</v>
      </c>
      <c r="H784" t="s">
        <v>1367</v>
      </c>
      <c r="I784">
        <v>454.24</v>
      </c>
      <c r="J784" s="164">
        <v>46219.482270023145</v>
      </c>
      <c r="K784" s="164">
        <v>46234.443921331018</v>
      </c>
    </row>
    <row r="785" spans="1:11" x14ac:dyDescent="0.2">
      <c r="A785" t="s">
        <v>1379</v>
      </c>
      <c r="C785" t="s">
        <v>483</v>
      </c>
      <c r="D785" t="s">
        <v>1378</v>
      </c>
      <c r="E785">
        <v>2026</v>
      </c>
      <c r="F785" s="163">
        <v>45931</v>
      </c>
      <c r="G785" t="s">
        <v>39</v>
      </c>
      <c r="H785" t="s">
        <v>1367</v>
      </c>
      <c r="I785">
        <v>454.24</v>
      </c>
      <c r="J785" s="164">
        <v>46219.482270023145</v>
      </c>
      <c r="K785" s="164">
        <v>46234.443921331018</v>
      </c>
    </row>
    <row r="786" spans="1:11" x14ac:dyDescent="0.2">
      <c r="A786" t="s">
        <v>1379</v>
      </c>
      <c r="C786" t="s">
        <v>483</v>
      </c>
      <c r="D786" t="s">
        <v>1378</v>
      </c>
      <c r="E786">
        <v>2026</v>
      </c>
      <c r="F786" s="163">
        <v>45962</v>
      </c>
      <c r="G786" t="s">
        <v>38</v>
      </c>
      <c r="H786" t="s">
        <v>435</v>
      </c>
      <c r="I786">
        <v>454.24</v>
      </c>
      <c r="J786" s="164">
        <v>46219.482270023145</v>
      </c>
      <c r="K786" s="164">
        <v>46234.443921331018</v>
      </c>
    </row>
    <row r="787" spans="1:11" x14ac:dyDescent="0.2">
      <c r="A787" t="s">
        <v>1379</v>
      </c>
      <c r="C787" t="s">
        <v>483</v>
      </c>
      <c r="D787" t="s">
        <v>1378</v>
      </c>
      <c r="E787">
        <v>2026</v>
      </c>
      <c r="F787" s="163">
        <v>45962</v>
      </c>
      <c r="G787" t="s">
        <v>39</v>
      </c>
      <c r="H787" t="s">
        <v>435</v>
      </c>
      <c r="I787">
        <v>454.24</v>
      </c>
      <c r="J787" s="164">
        <v>46219.482270023145</v>
      </c>
      <c r="K787" s="164">
        <v>46234.443921331018</v>
      </c>
    </row>
    <row r="788" spans="1:11" x14ac:dyDescent="0.2">
      <c r="A788" t="s">
        <v>1379</v>
      </c>
      <c r="C788" t="s">
        <v>483</v>
      </c>
      <c r="D788" t="s">
        <v>1378</v>
      </c>
      <c r="E788">
        <v>2026</v>
      </c>
      <c r="F788" s="163">
        <v>45962</v>
      </c>
      <c r="G788" t="s">
        <v>38</v>
      </c>
      <c r="H788" t="s">
        <v>1367</v>
      </c>
      <c r="I788">
        <v>454.24</v>
      </c>
      <c r="J788" s="164">
        <v>46219.482270023145</v>
      </c>
      <c r="K788" s="164">
        <v>46234.443921331018</v>
      </c>
    </row>
    <row r="789" spans="1:11" x14ac:dyDescent="0.2">
      <c r="A789" t="s">
        <v>1379</v>
      </c>
      <c r="C789" t="s">
        <v>483</v>
      </c>
      <c r="D789" t="s">
        <v>1378</v>
      </c>
      <c r="E789">
        <v>2026</v>
      </c>
      <c r="F789" s="163">
        <v>45962</v>
      </c>
      <c r="G789" t="s">
        <v>39</v>
      </c>
      <c r="H789" t="s">
        <v>1367</v>
      </c>
      <c r="I789">
        <v>454.24</v>
      </c>
      <c r="J789" s="164">
        <v>46219.482270023145</v>
      </c>
      <c r="K789" s="164">
        <v>46234.443921331018</v>
      </c>
    </row>
    <row r="790" spans="1:11" x14ac:dyDescent="0.2">
      <c r="A790" t="s">
        <v>1379</v>
      </c>
      <c r="C790" t="s">
        <v>483</v>
      </c>
      <c r="D790" t="s">
        <v>1378</v>
      </c>
      <c r="E790">
        <v>2026</v>
      </c>
      <c r="F790" s="163">
        <v>45992</v>
      </c>
      <c r="G790" t="s">
        <v>38</v>
      </c>
      <c r="H790" t="s">
        <v>435</v>
      </c>
      <c r="I790">
        <v>454.24</v>
      </c>
      <c r="J790" s="164">
        <v>46219.482270023145</v>
      </c>
      <c r="K790" s="164">
        <v>46234.443921331018</v>
      </c>
    </row>
    <row r="791" spans="1:11" x14ac:dyDescent="0.2">
      <c r="A791" t="s">
        <v>1379</v>
      </c>
      <c r="C791" t="s">
        <v>483</v>
      </c>
      <c r="D791" t="s">
        <v>1378</v>
      </c>
      <c r="E791">
        <v>2026</v>
      </c>
      <c r="F791" s="163">
        <v>45992</v>
      </c>
      <c r="G791" t="s">
        <v>39</v>
      </c>
      <c r="H791" t="s">
        <v>435</v>
      </c>
      <c r="I791">
        <v>454.24</v>
      </c>
      <c r="J791" s="164">
        <v>46219.482270023145</v>
      </c>
      <c r="K791" s="164">
        <v>46234.443921331018</v>
      </c>
    </row>
    <row r="792" spans="1:11" x14ac:dyDescent="0.2">
      <c r="A792" t="s">
        <v>1379</v>
      </c>
      <c r="C792" t="s">
        <v>483</v>
      </c>
      <c r="D792" t="s">
        <v>1378</v>
      </c>
      <c r="E792">
        <v>2026</v>
      </c>
      <c r="F792" s="163">
        <v>45992</v>
      </c>
      <c r="G792" t="s">
        <v>38</v>
      </c>
      <c r="H792" t="s">
        <v>1367</v>
      </c>
      <c r="I792">
        <v>454.24</v>
      </c>
      <c r="J792" s="164">
        <v>46219.482270023145</v>
      </c>
      <c r="K792" s="164">
        <v>46234.443921331018</v>
      </c>
    </row>
    <row r="793" spans="1:11" x14ac:dyDescent="0.2">
      <c r="A793" t="s">
        <v>1379</v>
      </c>
      <c r="C793" t="s">
        <v>483</v>
      </c>
      <c r="D793" t="s">
        <v>1378</v>
      </c>
      <c r="E793">
        <v>2026</v>
      </c>
      <c r="F793" s="163">
        <v>45992</v>
      </c>
      <c r="G793" t="s">
        <v>39</v>
      </c>
      <c r="H793" t="s">
        <v>1367</v>
      </c>
      <c r="I793">
        <v>454.24</v>
      </c>
      <c r="J793" s="164">
        <v>46219.482270023145</v>
      </c>
      <c r="K793" s="164">
        <v>46234.443921331018</v>
      </c>
    </row>
    <row r="794" spans="1:11" x14ac:dyDescent="0.2">
      <c r="A794" t="s">
        <v>1379</v>
      </c>
      <c r="C794" t="s">
        <v>483</v>
      </c>
      <c r="D794" t="s">
        <v>1378</v>
      </c>
      <c r="E794">
        <v>2026</v>
      </c>
      <c r="F794" s="163">
        <v>46023</v>
      </c>
      <c r="G794" t="s">
        <v>38</v>
      </c>
      <c r="H794" t="s">
        <v>435</v>
      </c>
      <c r="I794">
        <v>454.24</v>
      </c>
      <c r="J794" s="164">
        <v>46219.482270023145</v>
      </c>
      <c r="K794" s="164">
        <v>46234.443921331018</v>
      </c>
    </row>
    <row r="795" spans="1:11" x14ac:dyDescent="0.2">
      <c r="A795" t="s">
        <v>1379</v>
      </c>
      <c r="C795" t="s">
        <v>483</v>
      </c>
      <c r="D795" t="s">
        <v>1378</v>
      </c>
      <c r="E795">
        <v>2026</v>
      </c>
      <c r="F795" s="163">
        <v>46023</v>
      </c>
      <c r="G795" t="s">
        <v>39</v>
      </c>
      <c r="H795" t="s">
        <v>435</v>
      </c>
      <c r="I795">
        <v>454.24</v>
      </c>
      <c r="J795" s="164">
        <v>46219.482270023145</v>
      </c>
      <c r="K795" s="164">
        <v>46234.443921331018</v>
      </c>
    </row>
    <row r="796" spans="1:11" x14ac:dyDescent="0.2">
      <c r="A796" t="s">
        <v>1379</v>
      </c>
      <c r="C796" t="s">
        <v>483</v>
      </c>
      <c r="D796" t="s">
        <v>1378</v>
      </c>
      <c r="E796">
        <v>2026</v>
      </c>
      <c r="F796" s="163">
        <v>46023</v>
      </c>
      <c r="G796" t="s">
        <v>38</v>
      </c>
      <c r="H796" t="s">
        <v>1367</v>
      </c>
      <c r="I796">
        <v>454.24</v>
      </c>
      <c r="J796" s="164">
        <v>46219.482270023145</v>
      </c>
      <c r="K796" s="164">
        <v>46234.443921331018</v>
      </c>
    </row>
    <row r="797" spans="1:11" x14ac:dyDescent="0.2">
      <c r="A797" t="s">
        <v>1379</v>
      </c>
      <c r="C797" t="s">
        <v>483</v>
      </c>
      <c r="D797" t="s">
        <v>1378</v>
      </c>
      <c r="E797">
        <v>2026</v>
      </c>
      <c r="F797" s="163">
        <v>46023</v>
      </c>
      <c r="G797" t="s">
        <v>39</v>
      </c>
      <c r="H797" t="s">
        <v>1367</v>
      </c>
      <c r="I797">
        <v>454.24</v>
      </c>
      <c r="J797" s="164">
        <v>46219.482270023145</v>
      </c>
      <c r="K797" s="164">
        <v>46234.443921331018</v>
      </c>
    </row>
    <row r="798" spans="1:11" x14ac:dyDescent="0.2">
      <c r="A798" t="s">
        <v>1379</v>
      </c>
      <c r="C798" t="s">
        <v>483</v>
      </c>
      <c r="D798" t="s">
        <v>1378</v>
      </c>
      <c r="E798">
        <v>2026</v>
      </c>
      <c r="F798" s="163">
        <v>46054</v>
      </c>
      <c r="G798" t="s">
        <v>38</v>
      </c>
      <c r="H798" t="s">
        <v>435</v>
      </c>
      <c r="I798">
        <v>454.24</v>
      </c>
      <c r="J798" s="164">
        <v>46219.482270023145</v>
      </c>
      <c r="K798" s="164">
        <v>46234.443921331018</v>
      </c>
    </row>
    <row r="799" spans="1:11" x14ac:dyDescent="0.2">
      <c r="A799" t="s">
        <v>1379</v>
      </c>
      <c r="C799" t="s">
        <v>483</v>
      </c>
      <c r="D799" t="s">
        <v>1378</v>
      </c>
      <c r="E799">
        <v>2026</v>
      </c>
      <c r="F799" s="163">
        <v>46054</v>
      </c>
      <c r="G799" t="s">
        <v>39</v>
      </c>
      <c r="H799" t="s">
        <v>435</v>
      </c>
      <c r="I799">
        <v>454.24</v>
      </c>
      <c r="J799" s="164">
        <v>46219.482270023145</v>
      </c>
      <c r="K799" s="164">
        <v>46234.443921331018</v>
      </c>
    </row>
    <row r="800" spans="1:11" x14ac:dyDescent="0.2">
      <c r="A800" t="s">
        <v>1379</v>
      </c>
      <c r="C800" t="s">
        <v>483</v>
      </c>
      <c r="D800" t="s">
        <v>1378</v>
      </c>
      <c r="E800">
        <v>2026</v>
      </c>
      <c r="F800" s="163">
        <v>46054</v>
      </c>
      <c r="G800" t="s">
        <v>38</v>
      </c>
      <c r="H800" t="s">
        <v>1367</v>
      </c>
      <c r="I800">
        <v>454.24</v>
      </c>
      <c r="J800" s="164">
        <v>46219.482270023145</v>
      </c>
      <c r="K800" s="164">
        <v>46234.443921331018</v>
      </c>
    </row>
    <row r="801" spans="1:11" x14ac:dyDescent="0.2">
      <c r="A801" t="s">
        <v>1379</v>
      </c>
      <c r="C801" t="s">
        <v>483</v>
      </c>
      <c r="D801" t="s">
        <v>1378</v>
      </c>
      <c r="E801">
        <v>2026</v>
      </c>
      <c r="F801" s="163">
        <v>46054</v>
      </c>
      <c r="G801" t="s">
        <v>39</v>
      </c>
      <c r="H801" t="s">
        <v>1367</v>
      </c>
      <c r="I801">
        <v>454.24</v>
      </c>
      <c r="J801" s="164">
        <v>46219.482270023145</v>
      </c>
      <c r="K801" s="164">
        <v>46234.443921331018</v>
      </c>
    </row>
    <row r="802" spans="1:11" x14ac:dyDescent="0.2">
      <c r="A802" t="s">
        <v>1379</v>
      </c>
      <c r="C802" t="s">
        <v>483</v>
      </c>
      <c r="D802" t="s">
        <v>1378</v>
      </c>
      <c r="E802">
        <v>2026</v>
      </c>
      <c r="F802" s="163">
        <v>46082</v>
      </c>
      <c r="G802" t="s">
        <v>38</v>
      </c>
      <c r="H802" t="s">
        <v>435</v>
      </c>
      <c r="I802">
        <v>454.24</v>
      </c>
      <c r="J802" s="164">
        <v>46219.482270023145</v>
      </c>
      <c r="K802" s="164">
        <v>46234.443921331018</v>
      </c>
    </row>
    <row r="803" spans="1:11" x14ac:dyDescent="0.2">
      <c r="A803" t="s">
        <v>1379</v>
      </c>
      <c r="C803" t="s">
        <v>483</v>
      </c>
      <c r="D803" t="s">
        <v>1378</v>
      </c>
      <c r="E803">
        <v>2026</v>
      </c>
      <c r="F803" s="163">
        <v>46082</v>
      </c>
      <c r="G803" t="s">
        <v>39</v>
      </c>
      <c r="H803" t="s">
        <v>435</v>
      </c>
      <c r="I803">
        <v>454.24</v>
      </c>
      <c r="J803" s="164">
        <v>46219.482270023145</v>
      </c>
      <c r="K803" s="164">
        <v>46234.443921331018</v>
      </c>
    </row>
    <row r="804" spans="1:11" x14ac:dyDescent="0.2">
      <c r="A804" t="s">
        <v>1379</v>
      </c>
      <c r="C804" t="s">
        <v>483</v>
      </c>
      <c r="D804" t="s">
        <v>1378</v>
      </c>
      <c r="E804">
        <v>2026</v>
      </c>
      <c r="F804" s="163">
        <v>46082</v>
      </c>
      <c r="G804" t="s">
        <v>38</v>
      </c>
      <c r="H804" t="s">
        <v>1367</v>
      </c>
      <c r="I804">
        <v>454.24</v>
      </c>
      <c r="J804" s="164">
        <v>46219.482270023145</v>
      </c>
      <c r="K804" s="164">
        <v>46234.443921331018</v>
      </c>
    </row>
    <row r="805" spans="1:11" x14ac:dyDescent="0.2">
      <c r="A805" t="s">
        <v>1379</v>
      </c>
      <c r="C805" t="s">
        <v>483</v>
      </c>
      <c r="D805" t="s">
        <v>1378</v>
      </c>
      <c r="E805">
        <v>2026</v>
      </c>
      <c r="F805" s="163">
        <v>46082</v>
      </c>
      <c r="G805" t="s">
        <v>39</v>
      </c>
      <c r="H805" t="s">
        <v>1367</v>
      </c>
      <c r="I805">
        <v>454.24</v>
      </c>
      <c r="J805" s="164">
        <v>46219.482270023145</v>
      </c>
      <c r="K805" s="164">
        <v>46234.443921331018</v>
      </c>
    </row>
    <row r="806" spans="1:11" x14ac:dyDescent="0.2">
      <c r="A806" t="s">
        <v>1379</v>
      </c>
      <c r="C806" t="s">
        <v>483</v>
      </c>
      <c r="D806" t="s">
        <v>1378</v>
      </c>
      <c r="E806">
        <v>2026</v>
      </c>
      <c r="F806" s="163">
        <v>46113</v>
      </c>
      <c r="G806" t="s">
        <v>38</v>
      </c>
      <c r="H806" t="s">
        <v>435</v>
      </c>
      <c r="I806">
        <v>454.24</v>
      </c>
      <c r="J806" s="164">
        <v>46219.482270023145</v>
      </c>
      <c r="K806" s="164">
        <v>46234.443921331018</v>
      </c>
    </row>
    <row r="807" spans="1:11" x14ac:dyDescent="0.2">
      <c r="A807" t="s">
        <v>1379</v>
      </c>
      <c r="C807" t="s">
        <v>483</v>
      </c>
      <c r="D807" t="s">
        <v>1378</v>
      </c>
      <c r="E807">
        <v>2026</v>
      </c>
      <c r="F807" s="163">
        <v>46113</v>
      </c>
      <c r="G807" t="s">
        <v>39</v>
      </c>
      <c r="H807" t="s">
        <v>435</v>
      </c>
      <c r="I807">
        <v>454.24</v>
      </c>
      <c r="J807" s="164">
        <v>46219.482270023145</v>
      </c>
      <c r="K807" s="164">
        <v>46234.443921331018</v>
      </c>
    </row>
    <row r="808" spans="1:11" x14ac:dyDescent="0.2">
      <c r="A808" t="s">
        <v>1379</v>
      </c>
      <c r="C808" t="s">
        <v>483</v>
      </c>
      <c r="D808" t="s">
        <v>1378</v>
      </c>
      <c r="E808">
        <v>2026</v>
      </c>
      <c r="F808" s="163">
        <v>46113</v>
      </c>
      <c r="G808" t="s">
        <v>38</v>
      </c>
      <c r="H808" t="s">
        <v>1367</v>
      </c>
      <c r="I808">
        <v>454.24</v>
      </c>
      <c r="J808" s="164">
        <v>46219.482270023145</v>
      </c>
      <c r="K808" s="164">
        <v>46234.443921331018</v>
      </c>
    </row>
    <row r="809" spans="1:11" x14ac:dyDescent="0.2">
      <c r="A809" t="s">
        <v>1379</v>
      </c>
      <c r="C809" t="s">
        <v>483</v>
      </c>
      <c r="D809" t="s">
        <v>1378</v>
      </c>
      <c r="E809">
        <v>2026</v>
      </c>
      <c r="F809" s="163">
        <v>46113</v>
      </c>
      <c r="G809" t="s">
        <v>39</v>
      </c>
      <c r="H809" t="s">
        <v>1367</v>
      </c>
      <c r="I809">
        <v>454.24</v>
      </c>
      <c r="J809" s="164">
        <v>46219.482270023145</v>
      </c>
      <c r="K809" s="164">
        <v>46234.443921331018</v>
      </c>
    </row>
    <row r="810" spans="1:11" x14ac:dyDescent="0.2">
      <c r="A810" t="s">
        <v>1379</v>
      </c>
      <c r="C810" t="s">
        <v>483</v>
      </c>
      <c r="D810" t="s">
        <v>1378</v>
      </c>
      <c r="E810">
        <v>2026</v>
      </c>
      <c r="F810" s="163">
        <v>46143</v>
      </c>
      <c r="G810" t="s">
        <v>38</v>
      </c>
      <c r="H810" t="s">
        <v>435</v>
      </c>
      <c r="I810">
        <v>454.24</v>
      </c>
      <c r="J810" s="164">
        <v>46219.482270023145</v>
      </c>
      <c r="K810" s="164">
        <v>46234.443921331018</v>
      </c>
    </row>
    <row r="811" spans="1:11" x14ac:dyDescent="0.2">
      <c r="A811" t="s">
        <v>1379</v>
      </c>
      <c r="C811" t="s">
        <v>483</v>
      </c>
      <c r="D811" t="s">
        <v>1378</v>
      </c>
      <c r="E811">
        <v>2026</v>
      </c>
      <c r="F811" s="163">
        <v>46143</v>
      </c>
      <c r="G811" t="s">
        <v>39</v>
      </c>
      <c r="H811" t="s">
        <v>435</v>
      </c>
      <c r="I811">
        <v>454.24</v>
      </c>
      <c r="J811" s="164">
        <v>46219.482270023145</v>
      </c>
      <c r="K811" s="164">
        <v>46234.443921331018</v>
      </c>
    </row>
    <row r="812" spans="1:11" x14ac:dyDescent="0.2">
      <c r="A812" t="s">
        <v>1379</v>
      </c>
      <c r="C812" t="s">
        <v>483</v>
      </c>
      <c r="D812" t="s">
        <v>1378</v>
      </c>
      <c r="E812">
        <v>2026</v>
      </c>
      <c r="F812" s="163">
        <v>46143</v>
      </c>
      <c r="G812" t="s">
        <v>38</v>
      </c>
      <c r="H812" t="s">
        <v>1367</v>
      </c>
      <c r="I812">
        <v>454.24</v>
      </c>
      <c r="J812" s="164">
        <v>46219.482270023145</v>
      </c>
      <c r="K812" s="164">
        <v>46234.443921331018</v>
      </c>
    </row>
    <row r="813" spans="1:11" x14ac:dyDescent="0.2">
      <c r="A813" t="s">
        <v>1379</v>
      </c>
      <c r="C813" t="s">
        <v>483</v>
      </c>
      <c r="D813" t="s">
        <v>1378</v>
      </c>
      <c r="E813">
        <v>2026</v>
      </c>
      <c r="F813" s="163">
        <v>46143</v>
      </c>
      <c r="G813" t="s">
        <v>39</v>
      </c>
      <c r="H813" t="s">
        <v>1367</v>
      </c>
      <c r="I813">
        <v>454.24</v>
      </c>
      <c r="J813" s="164">
        <v>46219.482270023145</v>
      </c>
      <c r="K813" s="164">
        <v>46234.443921331018</v>
      </c>
    </row>
    <row r="814" spans="1:11" x14ac:dyDescent="0.2">
      <c r="A814" t="s">
        <v>1379</v>
      </c>
      <c r="C814" t="s">
        <v>483</v>
      </c>
      <c r="D814" t="s">
        <v>1378</v>
      </c>
      <c r="E814">
        <v>2026</v>
      </c>
      <c r="F814" s="163">
        <v>46174</v>
      </c>
      <c r="G814" t="s">
        <v>38</v>
      </c>
      <c r="H814" t="s">
        <v>435</v>
      </c>
      <c r="I814">
        <v>454.24</v>
      </c>
      <c r="J814" s="164">
        <v>46219.482270023145</v>
      </c>
      <c r="K814" s="164">
        <v>46234.443921331018</v>
      </c>
    </row>
    <row r="815" spans="1:11" x14ac:dyDescent="0.2">
      <c r="A815" t="s">
        <v>1379</v>
      </c>
      <c r="C815" t="s">
        <v>483</v>
      </c>
      <c r="D815" t="s">
        <v>1378</v>
      </c>
      <c r="E815">
        <v>2026</v>
      </c>
      <c r="F815" s="163">
        <v>46174</v>
      </c>
      <c r="G815" t="s">
        <v>39</v>
      </c>
      <c r="H815" t="s">
        <v>435</v>
      </c>
      <c r="I815">
        <v>454.24</v>
      </c>
      <c r="J815" s="164">
        <v>46219.482270023145</v>
      </c>
      <c r="K815" s="164">
        <v>46234.443921331018</v>
      </c>
    </row>
    <row r="816" spans="1:11" x14ac:dyDescent="0.2">
      <c r="A816" t="s">
        <v>1379</v>
      </c>
      <c r="C816" t="s">
        <v>483</v>
      </c>
      <c r="D816" t="s">
        <v>1378</v>
      </c>
      <c r="E816">
        <v>2026</v>
      </c>
      <c r="F816" s="163">
        <v>46174</v>
      </c>
      <c r="G816" t="s">
        <v>38</v>
      </c>
      <c r="H816" t="s">
        <v>1367</v>
      </c>
      <c r="I816">
        <v>454.24</v>
      </c>
      <c r="J816" s="164">
        <v>46219.482270023145</v>
      </c>
      <c r="K816" s="164">
        <v>46234.443921331018</v>
      </c>
    </row>
    <row r="817" spans="1:11" x14ac:dyDescent="0.2">
      <c r="A817" t="s">
        <v>1379</v>
      </c>
      <c r="C817" t="s">
        <v>483</v>
      </c>
      <c r="D817" t="s">
        <v>1378</v>
      </c>
      <c r="E817">
        <v>2026</v>
      </c>
      <c r="F817" s="163">
        <v>46174</v>
      </c>
      <c r="G817" t="s">
        <v>39</v>
      </c>
      <c r="H817" t="s">
        <v>1367</v>
      </c>
      <c r="I817">
        <v>454.24</v>
      </c>
      <c r="J817" s="164">
        <v>46219.482270023145</v>
      </c>
      <c r="K817" s="164">
        <v>46234.443921331018</v>
      </c>
    </row>
    <row r="818" spans="1:11" x14ac:dyDescent="0.2">
      <c r="A818" t="s">
        <v>1381</v>
      </c>
      <c r="B818">
        <v>90</v>
      </c>
      <c r="C818" t="s">
        <v>1382</v>
      </c>
      <c r="D818" t="s">
        <v>1378</v>
      </c>
      <c r="E818">
        <v>2026</v>
      </c>
      <c r="F818" s="163">
        <v>45839</v>
      </c>
      <c r="G818" t="s">
        <v>38</v>
      </c>
      <c r="H818" t="s">
        <v>435</v>
      </c>
      <c r="I818">
        <v>139.84</v>
      </c>
      <c r="J818" s="164">
        <v>46219.482270023145</v>
      </c>
      <c r="K818" s="164">
        <v>46234.443921331018</v>
      </c>
    </row>
    <row r="819" spans="1:11" x14ac:dyDescent="0.2">
      <c r="A819" t="s">
        <v>1381</v>
      </c>
      <c r="B819">
        <v>90</v>
      </c>
      <c r="C819" t="s">
        <v>1382</v>
      </c>
      <c r="D819" t="s">
        <v>1378</v>
      </c>
      <c r="E819">
        <v>2026</v>
      </c>
      <c r="F819" s="163">
        <v>45839</v>
      </c>
      <c r="G819" t="s">
        <v>39</v>
      </c>
      <c r="H819" t="s">
        <v>435</v>
      </c>
      <c r="I819">
        <v>139.84</v>
      </c>
      <c r="J819" s="164">
        <v>46219.482270023145</v>
      </c>
      <c r="K819" s="164">
        <v>46234.443921331018</v>
      </c>
    </row>
    <row r="820" spans="1:11" x14ac:dyDescent="0.2">
      <c r="A820" t="s">
        <v>1381</v>
      </c>
      <c r="B820">
        <v>90</v>
      </c>
      <c r="C820" t="s">
        <v>1382</v>
      </c>
      <c r="D820" t="s">
        <v>1378</v>
      </c>
      <c r="E820">
        <v>2026</v>
      </c>
      <c r="F820" s="163">
        <v>45839</v>
      </c>
      <c r="G820" t="s">
        <v>38</v>
      </c>
      <c r="H820" t="s">
        <v>1367</v>
      </c>
      <c r="I820">
        <v>139.84</v>
      </c>
      <c r="J820" s="164">
        <v>46219.482270023145</v>
      </c>
      <c r="K820" s="164">
        <v>46234.443921331018</v>
      </c>
    </row>
    <row r="821" spans="1:11" x14ac:dyDescent="0.2">
      <c r="A821" t="s">
        <v>1381</v>
      </c>
      <c r="B821">
        <v>90</v>
      </c>
      <c r="C821" t="s">
        <v>1382</v>
      </c>
      <c r="D821" t="s">
        <v>1378</v>
      </c>
      <c r="E821">
        <v>2026</v>
      </c>
      <c r="F821" s="163">
        <v>45839</v>
      </c>
      <c r="G821" t="s">
        <v>39</v>
      </c>
      <c r="H821" t="s">
        <v>1367</v>
      </c>
      <c r="I821">
        <v>139.84</v>
      </c>
      <c r="J821" s="164">
        <v>46219.482270023145</v>
      </c>
      <c r="K821" s="164">
        <v>46234.443921331018</v>
      </c>
    </row>
    <row r="822" spans="1:11" x14ac:dyDescent="0.2">
      <c r="A822" t="s">
        <v>1381</v>
      </c>
      <c r="B822">
        <v>94</v>
      </c>
      <c r="C822" t="s">
        <v>1382</v>
      </c>
      <c r="D822" t="s">
        <v>1378</v>
      </c>
      <c r="E822">
        <v>2026</v>
      </c>
      <c r="F822" s="163">
        <v>45839</v>
      </c>
      <c r="G822" t="s">
        <v>38</v>
      </c>
      <c r="H822" t="s">
        <v>435</v>
      </c>
      <c r="I822">
        <v>139.84</v>
      </c>
      <c r="J822" s="164">
        <v>46219.482270023145</v>
      </c>
      <c r="K822" s="164">
        <v>46234.443921331018</v>
      </c>
    </row>
    <row r="823" spans="1:11" x14ac:dyDescent="0.2">
      <c r="A823" t="s">
        <v>1381</v>
      </c>
      <c r="B823">
        <v>94</v>
      </c>
      <c r="C823" t="s">
        <v>1382</v>
      </c>
      <c r="D823" t="s">
        <v>1378</v>
      </c>
      <c r="E823">
        <v>2026</v>
      </c>
      <c r="F823" s="163">
        <v>45839</v>
      </c>
      <c r="G823" t="s">
        <v>39</v>
      </c>
      <c r="H823" t="s">
        <v>435</v>
      </c>
      <c r="I823">
        <v>139.84</v>
      </c>
      <c r="J823" s="164">
        <v>46219.482270023145</v>
      </c>
      <c r="K823" s="164">
        <v>46234.443921331018</v>
      </c>
    </row>
    <row r="824" spans="1:11" x14ac:dyDescent="0.2">
      <c r="A824" t="s">
        <v>1381</v>
      </c>
      <c r="B824">
        <v>94</v>
      </c>
      <c r="C824" t="s">
        <v>1382</v>
      </c>
      <c r="D824" t="s">
        <v>1378</v>
      </c>
      <c r="E824">
        <v>2026</v>
      </c>
      <c r="F824" s="163">
        <v>45839</v>
      </c>
      <c r="G824" t="s">
        <v>38</v>
      </c>
      <c r="H824" t="s">
        <v>1367</v>
      </c>
      <c r="I824">
        <v>139.84</v>
      </c>
      <c r="J824" s="164">
        <v>46219.482270023145</v>
      </c>
      <c r="K824" s="164">
        <v>46234.443921331018</v>
      </c>
    </row>
    <row r="825" spans="1:11" x14ac:dyDescent="0.2">
      <c r="A825" t="s">
        <v>1381</v>
      </c>
      <c r="B825">
        <v>94</v>
      </c>
      <c r="C825" t="s">
        <v>1382</v>
      </c>
      <c r="D825" t="s">
        <v>1378</v>
      </c>
      <c r="E825">
        <v>2026</v>
      </c>
      <c r="F825" s="163">
        <v>45839</v>
      </c>
      <c r="G825" t="s">
        <v>39</v>
      </c>
      <c r="H825" t="s">
        <v>1367</v>
      </c>
      <c r="I825">
        <v>139.84</v>
      </c>
      <c r="J825" s="164">
        <v>46219.482270023145</v>
      </c>
      <c r="K825" s="164">
        <v>46234.443921331018</v>
      </c>
    </row>
    <row r="826" spans="1:11" x14ac:dyDescent="0.2">
      <c r="A826" t="s">
        <v>1381</v>
      </c>
      <c r="B826">
        <v>90</v>
      </c>
      <c r="C826" t="s">
        <v>1382</v>
      </c>
      <c r="D826" t="s">
        <v>1378</v>
      </c>
      <c r="E826">
        <v>2026</v>
      </c>
      <c r="F826" s="163">
        <v>45870</v>
      </c>
      <c r="G826" t="s">
        <v>38</v>
      </c>
      <c r="H826" t="s">
        <v>435</v>
      </c>
      <c r="I826">
        <v>139.84</v>
      </c>
      <c r="J826" s="164">
        <v>46219.482270023145</v>
      </c>
      <c r="K826" s="164">
        <v>46234.443921331018</v>
      </c>
    </row>
    <row r="827" spans="1:11" x14ac:dyDescent="0.2">
      <c r="A827" t="s">
        <v>1381</v>
      </c>
      <c r="B827">
        <v>90</v>
      </c>
      <c r="C827" t="s">
        <v>1382</v>
      </c>
      <c r="D827" t="s">
        <v>1378</v>
      </c>
      <c r="E827">
        <v>2026</v>
      </c>
      <c r="F827" s="163">
        <v>45870</v>
      </c>
      <c r="G827" t="s">
        <v>39</v>
      </c>
      <c r="H827" t="s">
        <v>435</v>
      </c>
      <c r="I827">
        <v>139.84</v>
      </c>
      <c r="J827" s="164">
        <v>46219.482270023145</v>
      </c>
      <c r="K827" s="164">
        <v>46234.443921331018</v>
      </c>
    </row>
    <row r="828" spans="1:11" x14ac:dyDescent="0.2">
      <c r="A828" t="s">
        <v>1381</v>
      </c>
      <c r="B828">
        <v>90</v>
      </c>
      <c r="C828" t="s">
        <v>1382</v>
      </c>
      <c r="D828" t="s">
        <v>1378</v>
      </c>
      <c r="E828">
        <v>2026</v>
      </c>
      <c r="F828" s="163">
        <v>45870</v>
      </c>
      <c r="G828" t="s">
        <v>38</v>
      </c>
      <c r="H828" t="s">
        <v>1367</v>
      </c>
      <c r="I828">
        <v>139.84</v>
      </c>
      <c r="J828" s="164">
        <v>46219.482270023145</v>
      </c>
      <c r="K828" s="164">
        <v>46234.443921331018</v>
      </c>
    </row>
    <row r="829" spans="1:11" x14ac:dyDescent="0.2">
      <c r="A829" t="s">
        <v>1381</v>
      </c>
      <c r="B829">
        <v>90</v>
      </c>
      <c r="C829" t="s">
        <v>1382</v>
      </c>
      <c r="D829" t="s">
        <v>1378</v>
      </c>
      <c r="E829">
        <v>2026</v>
      </c>
      <c r="F829" s="163">
        <v>45870</v>
      </c>
      <c r="G829" t="s">
        <v>39</v>
      </c>
      <c r="H829" t="s">
        <v>1367</v>
      </c>
      <c r="I829">
        <v>139.84</v>
      </c>
      <c r="J829" s="164">
        <v>46219.482270023145</v>
      </c>
      <c r="K829" s="164">
        <v>46234.443921331018</v>
      </c>
    </row>
    <row r="830" spans="1:11" x14ac:dyDescent="0.2">
      <c r="A830" t="s">
        <v>1381</v>
      </c>
      <c r="B830">
        <v>94</v>
      </c>
      <c r="C830" t="s">
        <v>1382</v>
      </c>
      <c r="D830" t="s">
        <v>1378</v>
      </c>
      <c r="E830">
        <v>2026</v>
      </c>
      <c r="F830" s="163">
        <v>45870</v>
      </c>
      <c r="G830" t="s">
        <v>38</v>
      </c>
      <c r="H830" t="s">
        <v>435</v>
      </c>
      <c r="I830">
        <v>139.84</v>
      </c>
      <c r="J830" s="164">
        <v>46219.482270023145</v>
      </c>
      <c r="K830" s="164">
        <v>46234.443921331018</v>
      </c>
    </row>
    <row r="831" spans="1:11" x14ac:dyDescent="0.2">
      <c r="A831" t="s">
        <v>1381</v>
      </c>
      <c r="B831">
        <v>94</v>
      </c>
      <c r="C831" t="s">
        <v>1382</v>
      </c>
      <c r="D831" t="s">
        <v>1378</v>
      </c>
      <c r="E831">
        <v>2026</v>
      </c>
      <c r="F831" s="163">
        <v>45870</v>
      </c>
      <c r="G831" t="s">
        <v>39</v>
      </c>
      <c r="H831" t="s">
        <v>435</v>
      </c>
      <c r="I831">
        <v>139.84</v>
      </c>
      <c r="J831" s="164">
        <v>46219.482270023145</v>
      </c>
      <c r="K831" s="164">
        <v>46234.443921331018</v>
      </c>
    </row>
    <row r="832" spans="1:11" x14ac:dyDescent="0.2">
      <c r="A832" t="s">
        <v>1381</v>
      </c>
      <c r="B832">
        <v>94</v>
      </c>
      <c r="C832" t="s">
        <v>1382</v>
      </c>
      <c r="D832" t="s">
        <v>1378</v>
      </c>
      <c r="E832">
        <v>2026</v>
      </c>
      <c r="F832" s="163">
        <v>45870</v>
      </c>
      <c r="G832" t="s">
        <v>38</v>
      </c>
      <c r="H832" t="s">
        <v>1367</v>
      </c>
      <c r="I832">
        <v>139.84</v>
      </c>
      <c r="J832" s="164">
        <v>46219.482270023145</v>
      </c>
      <c r="K832" s="164">
        <v>46234.443921331018</v>
      </c>
    </row>
    <row r="833" spans="1:11" x14ac:dyDescent="0.2">
      <c r="A833" t="s">
        <v>1381</v>
      </c>
      <c r="B833">
        <v>94</v>
      </c>
      <c r="C833" t="s">
        <v>1382</v>
      </c>
      <c r="D833" t="s">
        <v>1378</v>
      </c>
      <c r="E833">
        <v>2026</v>
      </c>
      <c r="F833" s="163">
        <v>45870</v>
      </c>
      <c r="G833" t="s">
        <v>39</v>
      </c>
      <c r="H833" t="s">
        <v>1367</v>
      </c>
      <c r="I833">
        <v>139.84</v>
      </c>
      <c r="J833" s="164">
        <v>46219.482270023145</v>
      </c>
      <c r="K833" s="164">
        <v>46234.443921331018</v>
      </c>
    </row>
    <row r="834" spans="1:11" x14ac:dyDescent="0.2">
      <c r="A834" t="s">
        <v>1381</v>
      </c>
      <c r="B834">
        <v>90</v>
      </c>
      <c r="C834" t="s">
        <v>1382</v>
      </c>
      <c r="D834" t="s">
        <v>1378</v>
      </c>
      <c r="E834">
        <v>2026</v>
      </c>
      <c r="F834" s="163">
        <v>45901</v>
      </c>
      <c r="G834" t="s">
        <v>38</v>
      </c>
      <c r="H834" t="s">
        <v>435</v>
      </c>
      <c r="I834">
        <v>139.84</v>
      </c>
      <c r="J834" s="164">
        <v>46219.482270023145</v>
      </c>
      <c r="K834" s="164">
        <v>46234.443921331018</v>
      </c>
    </row>
    <row r="835" spans="1:11" x14ac:dyDescent="0.2">
      <c r="A835" t="s">
        <v>1381</v>
      </c>
      <c r="B835">
        <v>90</v>
      </c>
      <c r="C835" t="s">
        <v>1382</v>
      </c>
      <c r="D835" t="s">
        <v>1378</v>
      </c>
      <c r="E835">
        <v>2026</v>
      </c>
      <c r="F835" s="163">
        <v>45901</v>
      </c>
      <c r="G835" t="s">
        <v>39</v>
      </c>
      <c r="H835" t="s">
        <v>435</v>
      </c>
      <c r="I835">
        <v>139.84</v>
      </c>
      <c r="J835" s="164">
        <v>46219.482270023145</v>
      </c>
      <c r="K835" s="164">
        <v>46234.443921331018</v>
      </c>
    </row>
    <row r="836" spans="1:11" x14ac:dyDescent="0.2">
      <c r="A836" t="s">
        <v>1381</v>
      </c>
      <c r="B836">
        <v>90</v>
      </c>
      <c r="C836" t="s">
        <v>1382</v>
      </c>
      <c r="D836" t="s">
        <v>1378</v>
      </c>
      <c r="E836">
        <v>2026</v>
      </c>
      <c r="F836" s="163">
        <v>45901</v>
      </c>
      <c r="G836" t="s">
        <v>38</v>
      </c>
      <c r="H836" t="s">
        <v>1367</v>
      </c>
      <c r="I836">
        <v>139.84</v>
      </c>
      <c r="J836" s="164">
        <v>46219.482270023145</v>
      </c>
      <c r="K836" s="164">
        <v>46234.443921331018</v>
      </c>
    </row>
    <row r="837" spans="1:11" x14ac:dyDescent="0.2">
      <c r="A837" t="s">
        <v>1381</v>
      </c>
      <c r="B837">
        <v>90</v>
      </c>
      <c r="C837" t="s">
        <v>1382</v>
      </c>
      <c r="D837" t="s">
        <v>1378</v>
      </c>
      <c r="E837">
        <v>2026</v>
      </c>
      <c r="F837" s="163">
        <v>45901</v>
      </c>
      <c r="G837" t="s">
        <v>39</v>
      </c>
      <c r="H837" t="s">
        <v>1367</v>
      </c>
      <c r="I837">
        <v>139.84</v>
      </c>
      <c r="J837" s="164">
        <v>46219.482270023145</v>
      </c>
      <c r="K837" s="164">
        <v>46234.443921331018</v>
      </c>
    </row>
    <row r="838" spans="1:11" x14ac:dyDescent="0.2">
      <c r="A838" t="s">
        <v>1381</v>
      </c>
      <c r="B838">
        <v>94</v>
      </c>
      <c r="C838" t="s">
        <v>1382</v>
      </c>
      <c r="D838" t="s">
        <v>1378</v>
      </c>
      <c r="E838">
        <v>2026</v>
      </c>
      <c r="F838" s="163">
        <v>45901</v>
      </c>
      <c r="G838" t="s">
        <v>38</v>
      </c>
      <c r="H838" t="s">
        <v>435</v>
      </c>
      <c r="I838">
        <v>139.84</v>
      </c>
      <c r="J838" s="164">
        <v>46219.482270023145</v>
      </c>
      <c r="K838" s="164">
        <v>46234.443921331018</v>
      </c>
    </row>
    <row r="839" spans="1:11" x14ac:dyDescent="0.2">
      <c r="A839" t="s">
        <v>1381</v>
      </c>
      <c r="B839">
        <v>94</v>
      </c>
      <c r="C839" t="s">
        <v>1382</v>
      </c>
      <c r="D839" t="s">
        <v>1378</v>
      </c>
      <c r="E839">
        <v>2026</v>
      </c>
      <c r="F839" s="163">
        <v>45901</v>
      </c>
      <c r="G839" t="s">
        <v>39</v>
      </c>
      <c r="H839" t="s">
        <v>435</v>
      </c>
      <c r="I839">
        <v>139.84</v>
      </c>
      <c r="J839" s="164">
        <v>46219.482270023145</v>
      </c>
      <c r="K839" s="164">
        <v>46234.443921331018</v>
      </c>
    </row>
    <row r="840" spans="1:11" x14ac:dyDescent="0.2">
      <c r="A840" t="s">
        <v>1381</v>
      </c>
      <c r="B840">
        <v>94</v>
      </c>
      <c r="C840" t="s">
        <v>1382</v>
      </c>
      <c r="D840" t="s">
        <v>1378</v>
      </c>
      <c r="E840">
        <v>2026</v>
      </c>
      <c r="F840" s="163">
        <v>45901</v>
      </c>
      <c r="G840" t="s">
        <v>38</v>
      </c>
      <c r="H840" t="s">
        <v>1367</v>
      </c>
      <c r="I840">
        <v>139.84</v>
      </c>
      <c r="J840" s="164">
        <v>46219.482270023145</v>
      </c>
      <c r="K840" s="164">
        <v>46234.443921331018</v>
      </c>
    </row>
    <row r="841" spans="1:11" x14ac:dyDescent="0.2">
      <c r="A841" t="s">
        <v>1381</v>
      </c>
      <c r="B841">
        <v>94</v>
      </c>
      <c r="C841" t="s">
        <v>1382</v>
      </c>
      <c r="D841" t="s">
        <v>1378</v>
      </c>
      <c r="E841">
        <v>2026</v>
      </c>
      <c r="F841" s="163">
        <v>45901</v>
      </c>
      <c r="G841" t="s">
        <v>39</v>
      </c>
      <c r="H841" t="s">
        <v>1367</v>
      </c>
      <c r="I841">
        <v>139.84</v>
      </c>
      <c r="J841" s="164">
        <v>46219.482270023145</v>
      </c>
      <c r="K841" s="164">
        <v>46234.443921331018</v>
      </c>
    </row>
    <row r="842" spans="1:11" x14ac:dyDescent="0.2">
      <c r="A842" t="s">
        <v>1381</v>
      </c>
      <c r="B842">
        <v>90</v>
      </c>
      <c r="C842" t="s">
        <v>1382</v>
      </c>
      <c r="D842" t="s">
        <v>1378</v>
      </c>
      <c r="E842">
        <v>2026</v>
      </c>
      <c r="F842" s="163">
        <v>45931</v>
      </c>
      <c r="G842" t="s">
        <v>38</v>
      </c>
      <c r="H842" t="s">
        <v>435</v>
      </c>
      <c r="I842">
        <v>139.84</v>
      </c>
      <c r="J842" s="164">
        <v>46219.482270023145</v>
      </c>
      <c r="K842" s="164">
        <v>46234.443921331018</v>
      </c>
    </row>
    <row r="843" spans="1:11" x14ac:dyDescent="0.2">
      <c r="A843" t="s">
        <v>1381</v>
      </c>
      <c r="B843">
        <v>90</v>
      </c>
      <c r="C843" t="s">
        <v>1382</v>
      </c>
      <c r="D843" t="s">
        <v>1378</v>
      </c>
      <c r="E843">
        <v>2026</v>
      </c>
      <c r="F843" s="163">
        <v>45931</v>
      </c>
      <c r="G843" t="s">
        <v>39</v>
      </c>
      <c r="H843" t="s">
        <v>435</v>
      </c>
      <c r="I843">
        <v>139.84</v>
      </c>
      <c r="J843" s="164">
        <v>46219.482270023145</v>
      </c>
      <c r="K843" s="164">
        <v>46234.443921331018</v>
      </c>
    </row>
    <row r="844" spans="1:11" x14ac:dyDescent="0.2">
      <c r="A844" t="s">
        <v>1381</v>
      </c>
      <c r="B844">
        <v>90</v>
      </c>
      <c r="C844" t="s">
        <v>1382</v>
      </c>
      <c r="D844" t="s">
        <v>1378</v>
      </c>
      <c r="E844">
        <v>2026</v>
      </c>
      <c r="F844" s="163">
        <v>45931</v>
      </c>
      <c r="G844" t="s">
        <v>38</v>
      </c>
      <c r="H844" t="s">
        <v>1367</v>
      </c>
      <c r="I844">
        <v>139.84</v>
      </c>
      <c r="J844" s="164">
        <v>46219.482270023145</v>
      </c>
      <c r="K844" s="164">
        <v>46234.443921331018</v>
      </c>
    </row>
    <row r="845" spans="1:11" x14ac:dyDescent="0.2">
      <c r="A845" t="s">
        <v>1381</v>
      </c>
      <c r="B845">
        <v>90</v>
      </c>
      <c r="C845" t="s">
        <v>1382</v>
      </c>
      <c r="D845" t="s">
        <v>1378</v>
      </c>
      <c r="E845">
        <v>2026</v>
      </c>
      <c r="F845" s="163">
        <v>45931</v>
      </c>
      <c r="G845" t="s">
        <v>39</v>
      </c>
      <c r="H845" t="s">
        <v>1367</v>
      </c>
      <c r="I845">
        <v>139.84</v>
      </c>
      <c r="J845" s="164">
        <v>46219.482270023145</v>
      </c>
      <c r="K845" s="164">
        <v>46234.443921331018</v>
      </c>
    </row>
    <row r="846" spans="1:11" x14ac:dyDescent="0.2">
      <c r="A846" t="s">
        <v>1381</v>
      </c>
      <c r="B846">
        <v>94</v>
      </c>
      <c r="C846" t="s">
        <v>1382</v>
      </c>
      <c r="D846" t="s">
        <v>1378</v>
      </c>
      <c r="E846">
        <v>2026</v>
      </c>
      <c r="F846" s="163">
        <v>45931</v>
      </c>
      <c r="G846" t="s">
        <v>38</v>
      </c>
      <c r="H846" t="s">
        <v>435</v>
      </c>
      <c r="I846">
        <v>139.84</v>
      </c>
      <c r="J846" s="164">
        <v>46219.482270023145</v>
      </c>
      <c r="K846" s="164">
        <v>46234.443921331018</v>
      </c>
    </row>
    <row r="847" spans="1:11" x14ac:dyDescent="0.2">
      <c r="A847" t="s">
        <v>1381</v>
      </c>
      <c r="B847">
        <v>94</v>
      </c>
      <c r="C847" t="s">
        <v>1382</v>
      </c>
      <c r="D847" t="s">
        <v>1378</v>
      </c>
      <c r="E847">
        <v>2026</v>
      </c>
      <c r="F847" s="163">
        <v>45931</v>
      </c>
      <c r="G847" t="s">
        <v>39</v>
      </c>
      <c r="H847" t="s">
        <v>435</v>
      </c>
      <c r="I847">
        <v>139.84</v>
      </c>
      <c r="J847" s="164">
        <v>46219.482270023145</v>
      </c>
      <c r="K847" s="164">
        <v>46234.443921331018</v>
      </c>
    </row>
    <row r="848" spans="1:11" x14ac:dyDescent="0.2">
      <c r="A848" t="s">
        <v>1381</v>
      </c>
      <c r="B848">
        <v>94</v>
      </c>
      <c r="C848" t="s">
        <v>1382</v>
      </c>
      <c r="D848" t="s">
        <v>1378</v>
      </c>
      <c r="E848">
        <v>2026</v>
      </c>
      <c r="F848" s="163">
        <v>45931</v>
      </c>
      <c r="G848" t="s">
        <v>38</v>
      </c>
      <c r="H848" t="s">
        <v>1367</v>
      </c>
      <c r="I848">
        <v>139.84</v>
      </c>
      <c r="J848" s="164">
        <v>46219.482270023145</v>
      </c>
      <c r="K848" s="164">
        <v>46234.443921331018</v>
      </c>
    </row>
    <row r="849" spans="1:11" x14ac:dyDescent="0.2">
      <c r="A849" t="s">
        <v>1381</v>
      </c>
      <c r="B849">
        <v>94</v>
      </c>
      <c r="C849" t="s">
        <v>1382</v>
      </c>
      <c r="D849" t="s">
        <v>1378</v>
      </c>
      <c r="E849">
        <v>2026</v>
      </c>
      <c r="F849" s="163">
        <v>45931</v>
      </c>
      <c r="G849" t="s">
        <v>39</v>
      </c>
      <c r="H849" t="s">
        <v>1367</v>
      </c>
      <c r="I849">
        <v>139.84</v>
      </c>
      <c r="J849" s="164">
        <v>46219.482270023145</v>
      </c>
      <c r="K849" s="164">
        <v>46234.443921331018</v>
      </c>
    </row>
    <row r="850" spans="1:11" x14ac:dyDescent="0.2">
      <c r="A850" t="s">
        <v>1381</v>
      </c>
      <c r="B850">
        <v>90</v>
      </c>
      <c r="C850" t="s">
        <v>1382</v>
      </c>
      <c r="D850" t="s">
        <v>1378</v>
      </c>
      <c r="E850">
        <v>2026</v>
      </c>
      <c r="F850" s="163">
        <v>45962</v>
      </c>
      <c r="G850" t="s">
        <v>38</v>
      </c>
      <c r="H850" t="s">
        <v>435</v>
      </c>
      <c r="I850">
        <v>139.84</v>
      </c>
      <c r="J850" s="164">
        <v>46219.482270023145</v>
      </c>
      <c r="K850" s="164">
        <v>46234.443921331018</v>
      </c>
    </row>
    <row r="851" spans="1:11" x14ac:dyDescent="0.2">
      <c r="A851" t="s">
        <v>1381</v>
      </c>
      <c r="B851">
        <v>90</v>
      </c>
      <c r="C851" t="s">
        <v>1382</v>
      </c>
      <c r="D851" t="s">
        <v>1378</v>
      </c>
      <c r="E851">
        <v>2026</v>
      </c>
      <c r="F851" s="163">
        <v>45962</v>
      </c>
      <c r="G851" t="s">
        <v>39</v>
      </c>
      <c r="H851" t="s">
        <v>435</v>
      </c>
      <c r="I851">
        <v>139.84</v>
      </c>
      <c r="J851" s="164">
        <v>46219.482270023145</v>
      </c>
      <c r="K851" s="164">
        <v>46234.443921331018</v>
      </c>
    </row>
    <row r="852" spans="1:11" x14ac:dyDescent="0.2">
      <c r="A852" t="s">
        <v>1381</v>
      </c>
      <c r="B852">
        <v>90</v>
      </c>
      <c r="C852" t="s">
        <v>1382</v>
      </c>
      <c r="D852" t="s">
        <v>1378</v>
      </c>
      <c r="E852">
        <v>2026</v>
      </c>
      <c r="F852" s="163">
        <v>45962</v>
      </c>
      <c r="G852" t="s">
        <v>38</v>
      </c>
      <c r="H852" t="s">
        <v>1367</v>
      </c>
      <c r="I852">
        <v>139.84</v>
      </c>
      <c r="J852" s="164">
        <v>46219.482270023145</v>
      </c>
      <c r="K852" s="164">
        <v>46234.443921331018</v>
      </c>
    </row>
    <row r="853" spans="1:11" x14ac:dyDescent="0.2">
      <c r="A853" t="s">
        <v>1381</v>
      </c>
      <c r="B853">
        <v>90</v>
      </c>
      <c r="C853" t="s">
        <v>1382</v>
      </c>
      <c r="D853" t="s">
        <v>1378</v>
      </c>
      <c r="E853">
        <v>2026</v>
      </c>
      <c r="F853" s="163">
        <v>45962</v>
      </c>
      <c r="G853" t="s">
        <v>39</v>
      </c>
      <c r="H853" t="s">
        <v>1367</v>
      </c>
      <c r="I853">
        <v>139.84</v>
      </c>
      <c r="J853" s="164">
        <v>46219.482270023145</v>
      </c>
      <c r="K853" s="164">
        <v>46234.443921331018</v>
      </c>
    </row>
    <row r="854" spans="1:11" x14ac:dyDescent="0.2">
      <c r="A854" t="s">
        <v>1381</v>
      </c>
      <c r="B854">
        <v>94</v>
      </c>
      <c r="C854" t="s">
        <v>1382</v>
      </c>
      <c r="D854" t="s">
        <v>1378</v>
      </c>
      <c r="E854">
        <v>2026</v>
      </c>
      <c r="F854" s="163">
        <v>45962</v>
      </c>
      <c r="G854" t="s">
        <v>38</v>
      </c>
      <c r="H854" t="s">
        <v>435</v>
      </c>
      <c r="I854">
        <v>139.84</v>
      </c>
      <c r="J854" s="164">
        <v>46219.482270023145</v>
      </c>
      <c r="K854" s="164">
        <v>46234.443921331018</v>
      </c>
    </row>
    <row r="855" spans="1:11" x14ac:dyDescent="0.2">
      <c r="A855" t="s">
        <v>1381</v>
      </c>
      <c r="B855">
        <v>94</v>
      </c>
      <c r="C855" t="s">
        <v>1382</v>
      </c>
      <c r="D855" t="s">
        <v>1378</v>
      </c>
      <c r="E855">
        <v>2026</v>
      </c>
      <c r="F855" s="163">
        <v>45962</v>
      </c>
      <c r="G855" t="s">
        <v>39</v>
      </c>
      <c r="H855" t="s">
        <v>435</v>
      </c>
      <c r="I855">
        <v>139.84</v>
      </c>
      <c r="J855" s="164">
        <v>46219.482270023145</v>
      </c>
      <c r="K855" s="164">
        <v>46234.443921331018</v>
      </c>
    </row>
    <row r="856" spans="1:11" x14ac:dyDescent="0.2">
      <c r="A856" t="s">
        <v>1381</v>
      </c>
      <c r="B856">
        <v>94</v>
      </c>
      <c r="C856" t="s">
        <v>1382</v>
      </c>
      <c r="D856" t="s">
        <v>1378</v>
      </c>
      <c r="E856">
        <v>2026</v>
      </c>
      <c r="F856" s="163">
        <v>45962</v>
      </c>
      <c r="G856" t="s">
        <v>38</v>
      </c>
      <c r="H856" t="s">
        <v>1367</v>
      </c>
      <c r="I856">
        <v>139.84</v>
      </c>
      <c r="J856" s="164">
        <v>46219.482270023145</v>
      </c>
      <c r="K856" s="164">
        <v>46234.443921331018</v>
      </c>
    </row>
    <row r="857" spans="1:11" x14ac:dyDescent="0.2">
      <c r="A857" t="s">
        <v>1381</v>
      </c>
      <c r="B857">
        <v>94</v>
      </c>
      <c r="C857" t="s">
        <v>1382</v>
      </c>
      <c r="D857" t="s">
        <v>1378</v>
      </c>
      <c r="E857">
        <v>2026</v>
      </c>
      <c r="F857" s="163">
        <v>45962</v>
      </c>
      <c r="G857" t="s">
        <v>39</v>
      </c>
      <c r="H857" t="s">
        <v>1367</v>
      </c>
      <c r="I857">
        <v>139.84</v>
      </c>
      <c r="J857" s="164">
        <v>46219.482270023145</v>
      </c>
      <c r="K857" s="164">
        <v>46234.443921331018</v>
      </c>
    </row>
    <row r="858" spans="1:11" x14ac:dyDescent="0.2">
      <c r="A858" t="s">
        <v>1381</v>
      </c>
      <c r="B858">
        <v>90</v>
      </c>
      <c r="C858" t="s">
        <v>1382</v>
      </c>
      <c r="D858" t="s">
        <v>1378</v>
      </c>
      <c r="E858">
        <v>2026</v>
      </c>
      <c r="F858" s="163">
        <v>45992</v>
      </c>
      <c r="G858" t="s">
        <v>38</v>
      </c>
      <c r="H858" t="s">
        <v>435</v>
      </c>
      <c r="I858">
        <v>139.84</v>
      </c>
      <c r="J858" s="164">
        <v>46219.482270023145</v>
      </c>
      <c r="K858" s="164">
        <v>46234.443921331018</v>
      </c>
    </row>
    <row r="859" spans="1:11" x14ac:dyDescent="0.2">
      <c r="A859" t="s">
        <v>1381</v>
      </c>
      <c r="B859">
        <v>90</v>
      </c>
      <c r="C859" t="s">
        <v>1382</v>
      </c>
      <c r="D859" t="s">
        <v>1378</v>
      </c>
      <c r="E859">
        <v>2026</v>
      </c>
      <c r="F859" s="163">
        <v>45992</v>
      </c>
      <c r="G859" t="s">
        <v>39</v>
      </c>
      <c r="H859" t="s">
        <v>435</v>
      </c>
      <c r="I859">
        <v>139.84</v>
      </c>
      <c r="J859" s="164">
        <v>46219.482270023145</v>
      </c>
      <c r="K859" s="164">
        <v>46234.443921331018</v>
      </c>
    </row>
    <row r="860" spans="1:11" x14ac:dyDescent="0.2">
      <c r="A860" t="s">
        <v>1381</v>
      </c>
      <c r="B860">
        <v>90</v>
      </c>
      <c r="C860" t="s">
        <v>1382</v>
      </c>
      <c r="D860" t="s">
        <v>1378</v>
      </c>
      <c r="E860">
        <v>2026</v>
      </c>
      <c r="F860" s="163">
        <v>45992</v>
      </c>
      <c r="G860" t="s">
        <v>38</v>
      </c>
      <c r="H860" t="s">
        <v>1367</v>
      </c>
      <c r="I860">
        <v>139.84</v>
      </c>
      <c r="J860" s="164">
        <v>46219.482270023145</v>
      </c>
      <c r="K860" s="164">
        <v>46234.443921331018</v>
      </c>
    </row>
    <row r="861" spans="1:11" x14ac:dyDescent="0.2">
      <c r="A861" t="s">
        <v>1381</v>
      </c>
      <c r="B861">
        <v>90</v>
      </c>
      <c r="C861" t="s">
        <v>1382</v>
      </c>
      <c r="D861" t="s">
        <v>1378</v>
      </c>
      <c r="E861">
        <v>2026</v>
      </c>
      <c r="F861" s="163">
        <v>45992</v>
      </c>
      <c r="G861" t="s">
        <v>39</v>
      </c>
      <c r="H861" t="s">
        <v>1367</v>
      </c>
      <c r="I861">
        <v>139.84</v>
      </c>
      <c r="J861" s="164">
        <v>46219.482270023145</v>
      </c>
      <c r="K861" s="164">
        <v>46234.443921331018</v>
      </c>
    </row>
    <row r="862" spans="1:11" x14ac:dyDescent="0.2">
      <c r="A862" t="s">
        <v>1381</v>
      </c>
      <c r="B862">
        <v>94</v>
      </c>
      <c r="C862" t="s">
        <v>1382</v>
      </c>
      <c r="D862" t="s">
        <v>1378</v>
      </c>
      <c r="E862">
        <v>2026</v>
      </c>
      <c r="F862" s="163">
        <v>45992</v>
      </c>
      <c r="G862" t="s">
        <v>38</v>
      </c>
      <c r="H862" t="s">
        <v>435</v>
      </c>
      <c r="I862">
        <v>139.84</v>
      </c>
      <c r="J862" s="164">
        <v>46219.482270023145</v>
      </c>
      <c r="K862" s="164">
        <v>46234.443921331018</v>
      </c>
    </row>
    <row r="863" spans="1:11" x14ac:dyDescent="0.2">
      <c r="A863" t="s">
        <v>1381</v>
      </c>
      <c r="B863">
        <v>94</v>
      </c>
      <c r="C863" t="s">
        <v>1382</v>
      </c>
      <c r="D863" t="s">
        <v>1378</v>
      </c>
      <c r="E863">
        <v>2026</v>
      </c>
      <c r="F863" s="163">
        <v>45992</v>
      </c>
      <c r="G863" t="s">
        <v>39</v>
      </c>
      <c r="H863" t="s">
        <v>435</v>
      </c>
      <c r="I863">
        <v>139.84</v>
      </c>
      <c r="J863" s="164">
        <v>46219.482270023145</v>
      </c>
      <c r="K863" s="164">
        <v>46234.443921331018</v>
      </c>
    </row>
    <row r="864" spans="1:11" x14ac:dyDescent="0.2">
      <c r="A864" t="s">
        <v>1381</v>
      </c>
      <c r="B864">
        <v>94</v>
      </c>
      <c r="C864" t="s">
        <v>1382</v>
      </c>
      <c r="D864" t="s">
        <v>1378</v>
      </c>
      <c r="E864">
        <v>2026</v>
      </c>
      <c r="F864" s="163">
        <v>45992</v>
      </c>
      <c r="G864" t="s">
        <v>38</v>
      </c>
      <c r="H864" t="s">
        <v>1367</v>
      </c>
      <c r="I864">
        <v>139.84</v>
      </c>
      <c r="J864" s="164">
        <v>46219.482270023145</v>
      </c>
      <c r="K864" s="164">
        <v>46234.443921331018</v>
      </c>
    </row>
    <row r="865" spans="1:11" x14ac:dyDescent="0.2">
      <c r="A865" t="s">
        <v>1381</v>
      </c>
      <c r="B865">
        <v>94</v>
      </c>
      <c r="C865" t="s">
        <v>1382</v>
      </c>
      <c r="D865" t="s">
        <v>1378</v>
      </c>
      <c r="E865">
        <v>2026</v>
      </c>
      <c r="F865" s="163">
        <v>45992</v>
      </c>
      <c r="G865" t="s">
        <v>39</v>
      </c>
      <c r="H865" t="s">
        <v>1367</v>
      </c>
      <c r="I865">
        <v>139.84</v>
      </c>
      <c r="J865" s="164">
        <v>46219.482270023145</v>
      </c>
      <c r="K865" s="164">
        <v>46234.443921331018</v>
      </c>
    </row>
    <row r="866" spans="1:11" x14ac:dyDescent="0.2">
      <c r="A866" t="s">
        <v>1381</v>
      </c>
      <c r="B866">
        <v>90</v>
      </c>
      <c r="C866" t="s">
        <v>1382</v>
      </c>
      <c r="D866" t="s">
        <v>1378</v>
      </c>
      <c r="E866">
        <v>2026</v>
      </c>
      <c r="F866" s="163">
        <v>46023</v>
      </c>
      <c r="G866" t="s">
        <v>38</v>
      </c>
      <c r="H866" t="s">
        <v>435</v>
      </c>
      <c r="I866">
        <v>139.84</v>
      </c>
      <c r="J866" s="164">
        <v>46219.482270023145</v>
      </c>
      <c r="K866" s="164">
        <v>46234.443921331018</v>
      </c>
    </row>
    <row r="867" spans="1:11" x14ac:dyDescent="0.2">
      <c r="A867" t="s">
        <v>1381</v>
      </c>
      <c r="B867">
        <v>90</v>
      </c>
      <c r="C867" t="s">
        <v>1382</v>
      </c>
      <c r="D867" t="s">
        <v>1378</v>
      </c>
      <c r="E867">
        <v>2026</v>
      </c>
      <c r="F867" s="163">
        <v>46023</v>
      </c>
      <c r="G867" t="s">
        <v>39</v>
      </c>
      <c r="H867" t="s">
        <v>435</v>
      </c>
      <c r="I867">
        <v>139.84</v>
      </c>
      <c r="J867" s="164">
        <v>46219.482270023145</v>
      </c>
      <c r="K867" s="164">
        <v>46234.443921331018</v>
      </c>
    </row>
    <row r="868" spans="1:11" x14ac:dyDescent="0.2">
      <c r="A868" t="s">
        <v>1381</v>
      </c>
      <c r="B868">
        <v>90</v>
      </c>
      <c r="C868" t="s">
        <v>1382</v>
      </c>
      <c r="D868" t="s">
        <v>1378</v>
      </c>
      <c r="E868">
        <v>2026</v>
      </c>
      <c r="F868" s="163">
        <v>46023</v>
      </c>
      <c r="G868" t="s">
        <v>38</v>
      </c>
      <c r="H868" t="s">
        <v>1367</v>
      </c>
      <c r="I868">
        <v>139.84</v>
      </c>
      <c r="J868" s="164">
        <v>46219.482270023145</v>
      </c>
      <c r="K868" s="164">
        <v>46234.443921331018</v>
      </c>
    </row>
    <row r="869" spans="1:11" x14ac:dyDescent="0.2">
      <c r="A869" t="s">
        <v>1381</v>
      </c>
      <c r="B869">
        <v>90</v>
      </c>
      <c r="C869" t="s">
        <v>1382</v>
      </c>
      <c r="D869" t="s">
        <v>1378</v>
      </c>
      <c r="E869">
        <v>2026</v>
      </c>
      <c r="F869" s="163">
        <v>46023</v>
      </c>
      <c r="G869" t="s">
        <v>39</v>
      </c>
      <c r="H869" t="s">
        <v>1367</v>
      </c>
      <c r="I869">
        <v>139.84</v>
      </c>
      <c r="J869" s="164">
        <v>46219.482270023145</v>
      </c>
      <c r="K869" s="164">
        <v>46234.443921331018</v>
      </c>
    </row>
    <row r="870" spans="1:11" x14ac:dyDescent="0.2">
      <c r="A870" t="s">
        <v>1381</v>
      </c>
      <c r="B870">
        <v>94</v>
      </c>
      <c r="C870" t="s">
        <v>1382</v>
      </c>
      <c r="D870" t="s">
        <v>1378</v>
      </c>
      <c r="E870">
        <v>2026</v>
      </c>
      <c r="F870" s="163">
        <v>46023</v>
      </c>
      <c r="G870" t="s">
        <v>38</v>
      </c>
      <c r="H870" t="s">
        <v>435</v>
      </c>
      <c r="I870">
        <v>139.84</v>
      </c>
      <c r="J870" s="164">
        <v>46219.482270023145</v>
      </c>
      <c r="K870" s="164">
        <v>46234.443921331018</v>
      </c>
    </row>
    <row r="871" spans="1:11" x14ac:dyDescent="0.2">
      <c r="A871" t="s">
        <v>1381</v>
      </c>
      <c r="B871">
        <v>94</v>
      </c>
      <c r="C871" t="s">
        <v>1382</v>
      </c>
      <c r="D871" t="s">
        <v>1378</v>
      </c>
      <c r="E871">
        <v>2026</v>
      </c>
      <c r="F871" s="163">
        <v>46023</v>
      </c>
      <c r="G871" t="s">
        <v>39</v>
      </c>
      <c r="H871" t="s">
        <v>435</v>
      </c>
      <c r="I871">
        <v>139.84</v>
      </c>
      <c r="J871" s="164">
        <v>46219.482270023145</v>
      </c>
      <c r="K871" s="164">
        <v>46234.443921331018</v>
      </c>
    </row>
    <row r="872" spans="1:11" x14ac:dyDescent="0.2">
      <c r="A872" t="s">
        <v>1381</v>
      </c>
      <c r="B872">
        <v>94</v>
      </c>
      <c r="C872" t="s">
        <v>1382</v>
      </c>
      <c r="D872" t="s">
        <v>1378</v>
      </c>
      <c r="E872">
        <v>2026</v>
      </c>
      <c r="F872" s="163">
        <v>46023</v>
      </c>
      <c r="G872" t="s">
        <v>38</v>
      </c>
      <c r="H872" t="s">
        <v>1367</v>
      </c>
      <c r="I872">
        <v>139.84</v>
      </c>
      <c r="J872" s="164">
        <v>46219.482270023145</v>
      </c>
      <c r="K872" s="164">
        <v>46234.443921331018</v>
      </c>
    </row>
    <row r="873" spans="1:11" x14ac:dyDescent="0.2">
      <c r="A873" t="s">
        <v>1381</v>
      </c>
      <c r="B873">
        <v>94</v>
      </c>
      <c r="C873" t="s">
        <v>1382</v>
      </c>
      <c r="D873" t="s">
        <v>1378</v>
      </c>
      <c r="E873">
        <v>2026</v>
      </c>
      <c r="F873" s="163">
        <v>46023</v>
      </c>
      <c r="G873" t="s">
        <v>39</v>
      </c>
      <c r="H873" t="s">
        <v>1367</v>
      </c>
      <c r="I873">
        <v>139.84</v>
      </c>
      <c r="J873" s="164">
        <v>46219.482270023145</v>
      </c>
      <c r="K873" s="164">
        <v>46234.443921331018</v>
      </c>
    </row>
    <row r="874" spans="1:11" x14ac:dyDescent="0.2">
      <c r="A874" t="s">
        <v>1381</v>
      </c>
      <c r="B874">
        <v>90</v>
      </c>
      <c r="C874" t="s">
        <v>1382</v>
      </c>
      <c r="D874" t="s">
        <v>1378</v>
      </c>
      <c r="E874">
        <v>2026</v>
      </c>
      <c r="F874" s="163">
        <v>46054</v>
      </c>
      <c r="G874" t="s">
        <v>38</v>
      </c>
      <c r="H874" t="s">
        <v>435</v>
      </c>
      <c r="I874">
        <v>139.84</v>
      </c>
      <c r="J874" s="164">
        <v>46219.482270023145</v>
      </c>
      <c r="K874" s="164">
        <v>46234.443921331018</v>
      </c>
    </row>
    <row r="875" spans="1:11" x14ac:dyDescent="0.2">
      <c r="A875" t="s">
        <v>1381</v>
      </c>
      <c r="B875">
        <v>90</v>
      </c>
      <c r="C875" t="s">
        <v>1382</v>
      </c>
      <c r="D875" t="s">
        <v>1378</v>
      </c>
      <c r="E875">
        <v>2026</v>
      </c>
      <c r="F875" s="163">
        <v>46054</v>
      </c>
      <c r="G875" t="s">
        <v>39</v>
      </c>
      <c r="H875" t="s">
        <v>435</v>
      </c>
      <c r="I875">
        <v>139.84</v>
      </c>
      <c r="J875" s="164">
        <v>46219.482270023145</v>
      </c>
      <c r="K875" s="164">
        <v>46234.443921331018</v>
      </c>
    </row>
    <row r="876" spans="1:11" x14ac:dyDescent="0.2">
      <c r="A876" t="s">
        <v>1381</v>
      </c>
      <c r="B876">
        <v>90</v>
      </c>
      <c r="C876" t="s">
        <v>1382</v>
      </c>
      <c r="D876" t="s">
        <v>1378</v>
      </c>
      <c r="E876">
        <v>2026</v>
      </c>
      <c r="F876" s="163">
        <v>46054</v>
      </c>
      <c r="G876" t="s">
        <v>38</v>
      </c>
      <c r="H876" t="s">
        <v>1367</v>
      </c>
      <c r="I876">
        <v>139.84</v>
      </c>
      <c r="J876" s="164">
        <v>46219.482270023145</v>
      </c>
      <c r="K876" s="164">
        <v>46234.443921331018</v>
      </c>
    </row>
    <row r="877" spans="1:11" x14ac:dyDescent="0.2">
      <c r="A877" t="s">
        <v>1381</v>
      </c>
      <c r="B877">
        <v>90</v>
      </c>
      <c r="C877" t="s">
        <v>1382</v>
      </c>
      <c r="D877" t="s">
        <v>1378</v>
      </c>
      <c r="E877">
        <v>2026</v>
      </c>
      <c r="F877" s="163">
        <v>46054</v>
      </c>
      <c r="G877" t="s">
        <v>39</v>
      </c>
      <c r="H877" t="s">
        <v>1367</v>
      </c>
      <c r="I877">
        <v>139.84</v>
      </c>
      <c r="J877" s="164">
        <v>46219.482270023145</v>
      </c>
      <c r="K877" s="164">
        <v>46234.443921331018</v>
      </c>
    </row>
    <row r="878" spans="1:11" x14ac:dyDescent="0.2">
      <c r="A878" t="s">
        <v>1381</v>
      </c>
      <c r="B878">
        <v>94</v>
      </c>
      <c r="C878" t="s">
        <v>1382</v>
      </c>
      <c r="D878" t="s">
        <v>1378</v>
      </c>
      <c r="E878">
        <v>2026</v>
      </c>
      <c r="F878" s="163">
        <v>46054</v>
      </c>
      <c r="G878" t="s">
        <v>38</v>
      </c>
      <c r="H878" t="s">
        <v>435</v>
      </c>
      <c r="I878">
        <v>139.84</v>
      </c>
      <c r="J878" s="164">
        <v>46219.482270023145</v>
      </c>
      <c r="K878" s="164">
        <v>46234.443921331018</v>
      </c>
    </row>
    <row r="879" spans="1:11" x14ac:dyDescent="0.2">
      <c r="A879" t="s">
        <v>1381</v>
      </c>
      <c r="B879">
        <v>94</v>
      </c>
      <c r="C879" t="s">
        <v>1382</v>
      </c>
      <c r="D879" t="s">
        <v>1378</v>
      </c>
      <c r="E879">
        <v>2026</v>
      </c>
      <c r="F879" s="163">
        <v>46054</v>
      </c>
      <c r="G879" t="s">
        <v>39</v>
      </c>
      <c r="H879" t="s">
        <v>435</v>
      </c>
      <c r="I879">
        <v>139.84</v>
      </c>
      <c r="J879" s="164">
        <v>46219.482270023145</v>
      </c>
      <c r="K879" s="164">
        <v>46234.443921331018</v>
      </c>
    </row>
    <row r="880" spans="1:11" x14ac:dyDescent="0.2">
      <c r="A880" t="s">
        <v>1381</v>
      </c>
      <c r="B880">
        <v>94</v>
      </c>
      <c r="C880" t="s">
        <v>1382</v>
      </c>
      <c r="D880" t="s">
        <v>1378</v>
      </c>
      <c r="E880">
        <v>2026</v>
      </c>
      <c r="F880" s="163">
        <v>46054</v>
      </c>
      <c r="G880" t="s">
        <v>38</v>
      </c>
      <c r="H880" t="s">
        <v>1367</v>
      </c>
      <c r="I880">
        <v>139.84</v>
      </c>
      <c r="J880" s="164">
        <v>46219.482270023145</v>
      </c>
      <c r="K880" s="164">
        <v>46234.443921331018</v>
      </c>
    </row>
    <row r="881" spans="1:11" x14ac:dyDescent="0.2">
      <c r="A881" t="s">
        <v>1381</v>
      </c>
      <c r="B881">
        <v>94</v>
      </c>
      <c r="C881" t="s">
        <v>1382</v>
      </c>
      <c r="D881" t="s">
        <v>1378</v>
      </c>
      <c r="E881">
        <v>2026</v>
      </c>
      <c r="F881" s="163">
        <v>46054</v>
      </c>
      <c r="G881" t="s">
        <v>39</v>
      </c>
      <c r="H881" t="s">
        <v>1367</v>
      </c>
      <c r="I881">
        <v>139.84</v>
      </c>
      <c r="J881" s="164">
        <v>46219.482270023145</v>
      </c>
      <c r="K881" s="164">
        <v>46234.443921331018</v>
      </c>
    </row>
    <row r="882" spans="1:11" x14ac:dyDescent="0.2">
      <c r="A882" t="s">
        <v>1381</v>
      </c>
      <c r="B882">
        <v>90</v>
      </c>
      <c r="C882" t="s">
        <v>1382</v>
      </c>
      <c r="D882" t="s">
        <v>1378</v>
      </c>
      <c r="E882">
        <v>2026</v>
      </c>
      <c r="F882" s="163">
        <v>46082</v>
      </c>
      <c r="G882" t="s">
        <v>38</v>
      </c>
      <c r="H882" t="s">
        <v>435</v>
      </c>
      <c r="I882">
        <v>139.84</v>
      </c>
      <c r="J882" s="164">
        <v>46219.482270023145</v>
      </c>
      <c r="K882" s="164">
        <v>46234.443921331018</v>
      </c>
    </row>
    <row r="883" spans="1:11" x14ac:dyDescent="0.2">
      <c r="A883" t="s">
        <v>1381</v>
      </c>
      <c r="B883">
        <v>90</v>
      </c>
      <c r="C883" t="s">
        <v>1382</v>
      </c>
      <c r="D883" t="s">
        <v>1378</v>
      </c>
      <c r="E883">
        <v>2026</v>
      </c>
      <c r="F883" s="163">
        <v>46082</v>
      </c>
      <c r="G883" t="s">
        <v>39</v>
      </c>
      <c r="H883" t="s">
        <v>435</v>
      </c>
      <c r="I883">
        <v>139.84</v>
      </c>
      <c r="J883" s="164">
        <v>46219.482270023145</v>
      </c>
      <c r="K883" s="164">
        <v>46234.443921331018</v>
      </c>
    </row>
    <row r="884" spans="1:11" x14ac:dyDescent="0.2">
      <c r="A884" t="s">
        <v>1381</v>
      </c>
      <c r="B884">
        <v>90</v>
      </c>
      <c r="C884" t="s">
        <v>1382</v>
      </c>
      <c r="D884" t="s">
        <v>1378</v>
      </c>
      <c r="E884">
        <v>2026</v>
      </c>
      <c r="F884" s="163">
        <v>46082</v>
      </c>
      <c r="G884" t="s">
        <v>38</v>
      </c>
      <c r="H884" t="s">
        <v>1367</v>
      </c>
      <c r="I884">
        <v>139.84</v>
      </c>
      <c r="J884" s="164">
        <v>46219.482270023145</v>
      </c>
      <c r="K884" s="164">
        <v>46234.443921331018</v>
      </c>
    </row>
    <row r="885" spans="1:11" x14ac:dyDescent="0.2">
      <c r="A885" t="s">
        <v>1381</v>
      </c>
      <c r="B885">
        <v>90</v>
      </c>
      <c r="C885" t="s">
        <v>1382</v>
      </c>
      <c r="D885" t="s">
        <v>1378</v>
      </c>
      <c r="E885">
        <v>2026</v>
      </c>
      <c r="F885" s="163">
        <v>46082</v>
      </c>
      <c r="G885" t="s">
        <v>39</v>
      </c>
      <c r="H885" t="s">
        <v>1367</v>
      </c>
      <c r="I885">
        <v>139.84</v>
      </c>
      <c r="J885" s="164">
        <v>46219.482270023145</v>
      </c>
      <c r="K885" s="164">
        <v>46234.443921331018</v>
      </c>
    </row>
    <row r="886" spans="1:11" x14ac:dyDescent="0.2">
      <c r="A886" t="s">
        <v>1381</v>
      </c>
      <c r="B886">
        <v>94</v>
      </c>
      <c r="C886" t="s">
        <v>1382</v>
      </c>
      <c r="D886" t="s">
        <v>1378</v>
      </c>
      <c r="E886">
        <v>2026</v>
      </c>
      <c r="F886" s="163">
        <v>46082</v>
      </c>
      <c r="G886" t="s">
        <v>38</v>
      </c>
      <c r="H886" t="s">
        <v>435</v>
      </c>
      <c r="I886">
        <v>139.84</v>
      </c>
      <c r="J886" s="164">
        <v>46219.482270023145</v>
      </c>
      <c r="K886" s="164">
        <v>46234.443921331018</v>
      </c>
    </row>
    <row r="887" spans="1:11" x14ac:dyDescent="0.2">
      <c r="A887" t="s">
        <v>1381</v>
      </c>
      <c r="B887">
        <v>94</v>
      </c>
      <c r="C887" t="s">
        <v>1382</v>
      </c>
      <c r="D887" t="s">
        <v>1378</v>
      </c>
      <c r="E887">
        <v>2026</v>
      </c>
      <c r="F887" s="163">
        <v>46082</v>
      </c>
      <c r="G887" t="s">
        <v>39</v>
      </c>
      <c r="H887" t="s">
        <v>435</v>
      </c>
      <c r="I887">
        <v>139.84</v>
      </c>
      <c r="J887" s="164">
        <v>46219.482270023145</v>
      </c>
      <c r="K887" s="164">
        <v>46234.443921331018</v>
      </c>
    </row>
    <row r="888" spans="1:11" x14ac:dyDescent="0.2">
      <c r="A888" t="s">
        <v>1381</v>
      </c>
      <c r="B888">
        <v>94</v>
      </c>
      <c r="C888" t="s">
        <v>1382</v>
      </c>
      <c r="D888" t="s">
        <v>1378</v>
      </c>
      <c r="E888">
        <v>2026</v>
      </c>
      <c r="F888" s="163">
        <v>46082</v>
      </c>
      <c r="G888" t="s">
        <v>38</v>
      </c>
      <c r="H888" t="s">
        <v>1367</v>
      </c>
      <c r="I888">
        <v>139.84</v>
      </c>
      <c r="J888" s="164">
        <v>46219.482270023145</v>
      </c>
      <c r="K888" s="164">
        <v>46234.443921331018</v>
      </c>
    </row>
    <row r="889" spans="1:11" x14ac:dyDescent="0.2">
      <c r="A889" t="s">
        <v>1381</v>
      </c>
      <c r="B889">
        <v>94</v>
      </c>
      <c r="C889" t="s">
        <v>1382</v>
      </c>
      <c r="D889" t="s">
        <v>1378</v>
      </c>
      <c r="E889">
        <v>2026</v>
      </c>
      <c r="F889" s="163">
        <v>46082</v>
      </c>
      <c r="G889" t="s">
        <v>39</v>
      </c>
      <c r="H889" t="s">
        <v>1367</v>
      </c>
      <c r="I889">
        <v>139.84</v>
      </c>
      <c r="J889" s="164">
        <v>46219.482270023145</v>
      </c>
      <c r="K889" s="164">
        <v>46234.443921331018</v>
      </c>
    </row>
    <row r="890" spans="1:11" x14ac:dyDescent="0.2">
      <c r="A890" t="s">
        <v>1381</v>
      </c>
      <c r="B890">
        <v>90</v>
      </c>
      <c r="C890" t="s">
        <v>1382</v>
      </c>
      <c r="D890" t="s">
        <v>1378</v>
      </c>
      <c r="E890">
        <v>2026</v>
      </c>
      <c r="F890" s="163">
        <v>46113</v>
      </c>
      <c r="G890" t="s">
        <v>38</v>
      </c>
      <c r="H890" t="s">
        <v>435</v>
      </c>
      <c r="I890">
        <v>139.84</v>
      </c>
      <c r="J890" s="164">
        <v>46219.482270023145</v>
      </c>
      <c r="K890" s="164">
        <v>46234.443921331018</v>
      </c>
    </row>
    <row r="891" spans="1:11" x14ac:dyDescent="0.2">
      <c r="A891" t="s">
        <v>1381</v>
      </c>
      <c r="B891">
        <v>90</v>
      </c>
      <c r="C891" t="s">
        <v>1382</v>
      </c>
      <c r="D891" t="s">
        <v>1378</v>
      </c>
      <c r="E891">
        <v>2026</v>
      </c>
      <c r="F891" s="163">
        <v>46113</v>
      </c>
      <c r="G891" t="s">
        <v>39</v>
      </c>
      <c r="H891" t="s">
        <v>435</v>
      </c>
      <c r="I891">
        <v>139.84</v>
      </c>
      <c r="J891" s="164">
        <v>46219.482270023145</v>
      </c>
      <c r="K891" s="164">
        <v>46234.443921331018</v>
      </c>
    </row>
    <row r="892" spans="1:11" x14ac:dyDescent="0.2">
      <c r="A892" t="s">
        <v>1381</v>
      </c>
      <c r="B892">
        <v>90</v>
      </c>
      <c r="C892" t="s">
        <v>1382</v>
      </c>
      <c r="D892" t="s">
        <v>1378</v>
      </c>
      <c r="E892">
        <v>2026</v>
      </c>
      <c r="F892" s="163">
        <v>46113</v>
      </c>
      <c r="G892" t="s">
        <v>38</v>
      </c>
      <c r="H892" t="s">
        <v>1367</v>
      </c>
      <c r="I892">
        <v>139.84</v>
      </c>
      <c r="J892" s="164">
        <v>46219.482270023145</v>
      </c>
      <c r="K892" s="164">
        <v>46234.443921331018</v>
      </c>
    </row>
    <row r="893" spans="1:11" x14ac:dyDescent="0.2">
      <c r="A893" t="s">
        <v>1381</v>
      </c>
      <c r="B893">
        <v>90</v>
      </c>
      <c r="C893" t="s">
        <v>1382</v>
      </c>
      <c r="D893" t="s">
        <v>1378</v>
      </c>
      <c r="E893">
        <v>2026</v>
      </c>
      <c r="F893" s="163">
        <v>46113</v>
      </c>
      <c r="G893" t="s">
        <v>39</v>
      </c>
      <c r="H893" t="s">
        <v>1367</v>
      </c>
      <c r="I893">
        <v>139.84</v>
      </c>
      <c r="J893" s="164">
        <v>46219.482270023145</v>
      </c>
      <c r="K893" s="164">
        <v>46234.443921331018</v>
      </c>
    </row>
    <row r="894" spans="1:11" x14ac:dyDescent="0.2">
      <c r="A894" t="s">
        <v>1381</v>
      </c>
      <c r="B894">
        <v>94</v>
      </c>
      <c r="C894" t="s">
        <v>1382</v>
      </c>
      <c r="D894" t="s">
        <v>1378</v>
      </c>
      <c r="E894">
        <v>2026</v>
      </c>
      <c r="F894" s="163">
        <v>46113</v>
      </c>
      <c r="G894" t="s">
        <v>38</v>
      </c>
      <c r="H894" t="s">
        <v>435</v>
      </c>
      <c r="I894">
        <v>139.84</v>
      </c>
      <c r="J894" s="164">
        <v>46219.482270023145</v>
      </c>
      <c r="K894" s="164">
        <v>46234.443921331018</v>
      </c>
    </row>
    <row r="895" spans="1:11" x14ac:dyDescent="0.2">
      <c r="A895" t="s">
        <v>1381</v>
      </c>
      <c r="B895">
        <v>94</v>
      </c>
      <c r="C895" t="s">
        <v>1382</v>
      </c>
      <c r="D895" t="s">
        <v>1378</v>
      </c>
      <c r="E895">
        <v>2026</v>
      </c>
      <c r="F895" s="163">
        <v>46113</v>
      </c>
      <c r="G895" t="s">
        <v>39</v>
      </c>
      <c r="H895" t="s">
        <v>435</v>
      </c>
      <c r="I895">
        <v>139.84</v>
      </c>
      <c r="J895" s="164">
        <v>46219.482270023145</v>
      </c>
      <c r="K895" s="164">
        <v>46234.443921331018</v>
      </c>
    </row>
    <row r="896" spans="1:11" x14ac:dyDescent="0.2">
      <c r="A896" t="s">
        <v>1381</v>
      </c>
      <c r="B896">
        <v>94</v>
      </c>
      <c r="C896" t="s">
        <v>1382</v>
      </c>
      <c r="D896" t="s">
        <v>1378</v>
      </c>
      <c r="E896">
        <v>2026</v>
      </c>
      <c r="F896" s="163">
        <v>46113</v>
      </c>
      <c r="G896" t="s">
        <v>38</v>
      </c>
      <c r="H896" t="s">
        <v>1367</v>
      </c>
      <c r="I896">
        <v>139.84</v>
      </c>
      <c r="J896" s="164">
        <v>46219.482270023145</v>
      </c>
      <c r="K896" s="164">
        <v>46234.443921331018</v>
      </c>
    </row>
    <row r="897" spans="1:11" x14ac:dyDescent="0.2">
      <c r="A897" t="s">
        <v>1381</v>
      </c>
      <c r="B897">
        <v>94</v>
      </c>
      <c r="C897" t="s">
        <v>1382</v>
      </c>
      <c r="D897" t="s">
        <v>1378</v>
      </c>
      <c r="E897">
        <v>2026</v>
      </c>
      <c r="F897" s="163">
        <v>46113</v>
      </c>
      <c r="G897" t="s">
        <v>39</v>
      </c>
      <c r="H897" t="s">
        <v>1367</v>
      </c>
      <c r="I897">
        <v>139.84</v>
      </c>
      <c r="J897" s="164">
        <v>46219.482270023145</v>
      </c>
      <c r="K897" s="164">
        <v>46234.443921331018</v>
      </c>
    </row>
    <row r="898" spans="1:11" x14ac:dyDescent="0.2">
      <c r="A898" t="s">
        <v>1381</v>
      </c>
      <c r="B898">
        <v>90</v>
      </c>
      <c r="C898" t="s">
        <v>1382</v>
      </c>
      <c r="D898" t="s">
        <v>1378</v>
      </c>
      <c r="E898">
        <v>2026</v>
      </c>
      <c r="F898" s="163">
        <v>46143</v>
      </c>
      <c r="G898" t="s">
        <v>38</v>
      </c>
      <c r="H898" t="s">
        <v>435</v>
      </c>
      <c r="I898">
        <v>139.84</v>
      </c>
      <c r="J898" s="164">
        <v>46219.482270023145</v>
      </c>
      <c r="K898" s="164">
        <v>46234.443921331018</v>
      </c>
    </row>
    <row r="899" spans="1:11" x14ac:dyDescent="0.2">
      <c r="A899" t="s">
        <v>1381</v>
      </c>
      <c r="B899">
        <v>90</v>
      </c>
      <c r="C899" t="s">
        <v>1382</v>
      </c>
      <c r="D899" t="s">
        <v>1378</v>
      </c>
      <c r="E899">
        <v>2026</v>
      </c>
      <c r="F899" s="163">
        <v>46143</v>
      </c>
      <c r="G899" t="s">
        <v>39</v>
      </c>
      <c r="H899" t="s">
        <v>435</v>
      </c>
      <c r="I899">
        <v>139.84</v>
      </c>
      <c r="J899" s="164">
        <v>46219.482270023145</v>
      </c>
      <c r="K899" s="164">
        <v>46234.443921331018</v>
      </c>
    </row>
    <row r="900" spans="1:11" x14ac:dyDescent="0.2">
      <c r="A900" t="s">
        <v>1381</v>
      </c>
      <c r="B900">
        <v>90</v>
      </c>
      <c r="C900" t="s">
        <v>1382</v>
      </c>
      <c r="D900" t="s">
        <v>1378</v>
      </c>
      <c r="E900">
        <v>2026</v>
      </c>
      <c r="F900" s="163">
        <v>46143</v>
      </c>
      <c r="G900" t="s">
        <v>38</v>
      </c>
      <c r="H900" t="s">
        <v>1367</v>
      </c>
      <c r="I900">
        <v>139.84</v>
      </c>
      <c r="J900" s="164">
        <v>46219.482270023145</v>
      </c>
      <c r="K900" s="164">
        <v>46234.443921331018</v>
      </c>
    </row>
    <row r="901" spans="1:11" x14ac:dyDescent="0.2">
      <c r="A901" t="s">
        <v>1381</v>
      </c>
      <c r="B901">
        <v>90</v>
      </c>
      <c r="C901" t="s">
        <v>1382</v>
      </c>
      <c r="D901" t="s">
        <v>1378</v>
      </c>
      <c r="E901">
        <v>2026</v>
      </c>
      <c r="F901" s="163">
        <v>46143</v>
      </c>
      <c r="G901" t="s">
        <v>39</v>
      </c>
      <c r="H901" t="s">
        <v>1367</v>
      </c>
      <c r="I901">
        <v>139.84</v>
      </c>
      <c r="J901" s="164">
        <v>46219.482270023145</v>
      </c>
      <c r="K901" s="164">
        <v>46234.443921331018</v>
      </c>
    </row>
    <row r="902" spans="1:11" x14ac:dyDescent="0.2">
      <c r="A902" t="s">
        <v>1381</v>
      </c>
      <c r="B902">
        <v>94</v>
      </c>
      <c r="C902" t="s">
        <v>1382</v>
      </c>
      <c r="D902" t="s">
        <v>1378</v>
      </c>
      <c r="E902">
        <v>2026</v>
      </c>
      <c r="F902" s="163">
        <v>46143</v>
      </c>
      <c r="G902" t="s">
        <v>38</v>
      </c>
      <c r="H902" t="s">
        <v>435</v>
      </c>
      <c r="I902">
        <v>139.84</v>
      </c>
      <c r="J902" s="164">
        <v>46219.482270023145</v>
      </c>
      <c r="K902" s="164">
        <v>46234.443921331018</v>
      </c>
    </row>
    <row r="903" spans="1:11" x14ac:dyDescent="0.2">
      <c r="A903" t="s">
        <v>1381</v>
      </c>
      <c r="B903">
        <v>94</v>
      </c>
      <c r="C903" t="s">
        <v>1382</v>
      </c>
      <c r="D903" t="s">
        <v>1378</v>
      </c>
      <c r="E903">
        <v>2026</v>
      </c>
      <c r="F903" s="163">
        <v>46143</v>
      </c>
      <c r="G903" t="s">
        <v>39</v>
      </c>
      <c r="H903" t="s">
        <v>435</v>
      </c>
      <c r="I903">
        <v>139.84</v>
      </c>
      <c r="J903" s="164">
        <v>46219.482270023145</v>
      </c>
      <c r="K903" s="164">
        <v>46234.443921331018</v>
      </c>
    </row>
    <row r="904" spans="1:11" x14ac:dyDescent="0.2">
      <c r="A904" t="s">
        <v>1381</v>
      </c>
      <c r="B904">
        <v>94</v>
      </c>
      <c r="C904" t="s">
        <v>1382</v>
      </c>
      <c r="D904" t="s">
        <v>1378</v>
      </c>
      <c r="E904">
        <v>2026</v>
      </c>
      <c r="F904" s="163">
        <v>46143</v>
      </c>
      <c r="G904" t="s">
        <v>38</v>
      </c>
      <c r="H904" t="s">
        <v>1367</v>
      </c>
      <c r="I904">
        <v>139.84</v>
      </c>
      <c r="J904" s="164">
        <v>46219.482270023145</v>
      </c>
      <c r="K904" s="164">
        <v>46234.443921331018</v>
      </c>
    </row>
    <row r="905" spans="1:11" x14ac:dyDescent="0.2">
      <c r="A905" t="s">
        <v>1381</v>
      </c>
      <c r="B905">
        <v>94</v>
      </c>
      <c r="C905" t="s">
        <v>1382</v>
      </c>
      <c r="D905" t="s">
        <v>1378</v>
      </c>
      <c r="E905">
        <v>2026</v>
      </c>
      <c r="F905" s="163">
        <v>46143</v>
      </c>
      <c r="G905" t="s">
        <v>39</v>
      </c>
      <c r="H905" t="s">
        <v>1367</v>
      </c>
      <c r="I905">
        <v>139.84</v>
      </c>
      <c r="J905" s="164">
        <v>46219.482270023145</v>
      </c>
      <c r="K905" s="164">
        <v>46234.443921331018</v>
      </c>
    </row>
    <row r="906" spans="1:11" x14ac:dyDescent="0.2">
      <c r="A906" t="s">
        <v>1381</v>
      </c>
      <c r="B906">
        <v>90</v>
      </c>
      <c r="C906" t="s">
        <v>1382</v>
      </c>
      <c r="D906" t="s">
        <v>1378</v>
      </c>
      <c r="E906">
        <v>2026</v>
      </c>
      <c r="F906" s="163">
        <v>46174</v>
      </c>
      <c r="G906" t="s">
        <v>38</v>
      </c>
      <c r="H906" t="s">
        <v>435</v>
      </c>
      <c r="I906">
        <v>139.84</v>
      </c>
      <c r="J906" s="164">
        <v>46219.482270023145</v>
      </c>
      <c r="K906" s="164">
        <v>46234.443921331018</v>
      </c>
    </row>
    <row r="907" spans="1:11" x14ac:dyDescent="0.2">
      <c r="A907" t="s">
        <v>1381</v>
      </c>
      <c r="B907">
        <v>90</v>
      </c>
      <c r="C907" t="s">
        <v>1382</v>
      </c>
      <c r="D907" t="s">
        <v>1378</v>
      </c>
      <c r="E907">
        <v>2026</v>
      </c>
      <c r="F907" s="163">
        <v>46174</v>
      </c>
      <c r="G907" t="s">
        <v>39</v>
      </c>
      <c r="H907" t="s">
        <v>435</v>
      </c>
      <c r="I907">
        <v>139.84</v>
      </c>
      <c r="J907" s="164">
        <v>46219.482270023145</v>
      </c>
      <c r="K907" s="164">
        <v>46234.443921331018</v>
      </c>
    </row>
    <row r="908" spans="1:11" x14ac:dyDescent="0.2">
      <c r="A908" t="s">
        <v>1381</v>
      </c>
      <c r="B908">
        <v>90</v>
      </c>
      <c r="C908" t="s">
        <v>1382</v>
      </c>
      <c r="D908" t="s">
        <v>1378</v>
      </c>
      <c r="E908">
        <v>2026</v>
      </c>
      <c r="F908" s="163">
        <v>46174</v>
      </c>
      <c r="G908" t="s">
        <v>38</v>
      </c>
      <c r="H908" t="s">
        <v>1367</v>
      </c>
      <c r="I908">
        <v>139.84</v>
      </c>
      <c r="J908" s="164">
        <v>46219.482270023145</v>
      </c>
      <c r="K908" s="164">
        <v>46234.443921331018</v>
      </c>
    </row>
    <row r="909" spans="1:11" x14ac:dyDescent="0.2">
      <c r="A909" t="s">
        <v>1381</v>
      </c>
      <c r="B909">
        <v>90</v>
      </c>
      <c r="C909" t="s">
        <v>1382</v>
      </c>
      <c r="D909" t="s">
        <v>1378</v>
      </c>
      <c r="E909">
        <v>2026</v>
      </c>
      <c r="F909" s="163">
        <v>46174</v>
      </c>
      <c r="G909" t="s">
        <v>39</v>
      </c>
      <c r="H909" t="s">
        <v>1367</v>
      </c>
      <c r="I909">
        <v>139.84</v>
      </c>
      <c r="J909" s="164">
        <v>46219.482270023145</v>
      </c>
      <c r="K909" s="164">
        <v>46234.443921331018</v>
      </c>
    </row>
    <row r="910" spans="1:11" x14ac:dyDescent="0.2">
      <c r="A910" t="s">
        <v>1381</v>
      </c>
      <c r="B910">
        <v>94</v>
      </c>
      <c r="C910" t="s">
        <v>1382</v>
      </c>
      <c r="D910" t="s">
        <v>1378</v>
      </c>
      <c r="E910">
        <v>2026</v>
      </c>
      <c r="F910" s="163">
        <v>46174</v>
      </c>
      <c r="G910" t="s">
        <v>38</v>
      </c>
      <c r="H910" t="s">
        <v>435</v>
      </c>
      <c r="I910">
        <v>139.84</v>
      </c>
      <c r="J910" s="164">
        <v>46219.482270023145</v>
      </c>
      <c r="K910" s="164">
        <v>46234.443921331018</v>
      </c>
    </row>
    <row r="911" spans="1:11" x14ac:dyDescent="0.2">
      <c r="A911" t="s">
        <v>1381</v>
      </c>
      <c r="B911">
        <v>94</v>
      </c>
      <c r="C911" t="s">
        <v>1382</v>
      </c>
      <c r="D911" t="s">
        <v>1378</v>
      </c>
      <c r="E911">
        <v>2026</v>
      </c>
      <c r="F911" s="163">
        <v>46174</v>
      </c>
      <c r="G911" t="s">
        <v>39</v>
      </c>
      <c r="H911" t="s">
        <v>435</v>
      </c>
      <c r="I911">
        <v>139.84</v>
      </c>
      <c r="J911" s="164">
        <v>46219.482270023145</v>
      </c>
      <c r="K911" s="164">
        <v>46234.443921331018</v>
      </c>
    </row>
    <row r="912" spans="1:11" x14ac:dyDescent="0.2">
      <c r="A912" t="s">
        <v>1381</v>
      </c>
      <c r="B912">
        <v>94</v>
      </c>
      <c r="C912" t="s">
        <v>1382</v>
      </c>
      <c r="D912" t="s">
        <v>1378</v>
      </c>
      <c r="E912">
        <v>2026</v>
      </c>
      <c r="F912" s="163">
        <v>46174</v>
      </c>
      <c r="G912" t="s">
        <v>38</v>
      </c>
      <c r="H912" t="s">
        <v>1367</v>
      </c>
      <c r="I912">
        <v>139.84</v>
      </c>
      <c r="J912" s="164">
        <v>46219.482270023145</v>
      </c>
      <c r="K912" s="164">
        <v>46234.443921331018</v>
      </c>
    </row>
    <row r="913" spans="1:11" x14ac:dyDescent="0.2">
      <c r="A913" t="s">
        <v>1381</v>
      </c>
      <c r="B913">
        <v>94</v>
      </c>
      <c r="C913" t="s">
        <v>1382</v>
      </c>
      <c r="D913" t="s">
        <v>1378</v>
      </c>
      <c r="E913">
        <v>2026</v>
      </c>
      <c r="F913" s="163">
        <v>46174</v>
      </c>
      <c r="G913" t="s">
        <v>39</v>
      </c>
      <c r="H913" t="s">
        <v>1367</v>
      </c>
      <c r="I913">
        <v>139.84</v>
      </c>
      <c r="J913" s="164">
        <v>46219.482270023145</v>
      </c>
      <c r="K913" s="164">
        <v>46234.443921331018</v>
      </c>
    </row>
    <row r="914" spans="1:11" x14ac:dyDescent="0.2">
      <c r="A914" t="s">
        <v>1381</v>
      </c>
      <c r="C914" t="s">
        <v>513</v>
      </c>
      <c r="D914" t="s">
        <v>1378</v>
      </c>
      <c r="E914">
        <v>2026</v>
      </c>
      <c r="F914" s="163">
        <v>45839</v>
      </c>
      <c r="G914" t="s">
        <v>38</v>
      </c>
      <c r="H914" t="s">
        <v>435</v>
      </c>
      <c r="I914">
        <v>139.84</v>
      </c>
      <c r="J914" s="164">
        <v>46219.482270023145</v>
      </c>
      <c r="K914" s="164">
        <v>46234.443921331018</v>
      </c>
    </row>
    <row r="915" spans="1:11" x14ac:dyDescent="0.2">
      <c r="A915" t="s">
        <v>1381</v>
      </c>
      <c r="C915" t="s">
        <v>513</v>
      </c>
      <c r="D915" t="s">
        <v>1378</v>
      </c>
      <c r="E915">
        <v>2026</v>
      </c>
      <c r="F915" s="163">
        <v>45839</v>
      </c>
      <c r="G915" t="s">
        <v>39</v>
      </c>
      <c r="H915" t="s">
        <v>435</v>
      </c>
      <c r="I915">
        <v>139.84</v>
      </c>
      <c r="J915" s="164">
        <v>46219.482270023145</v>
      </c>
      <c r="K915" s="164">
        <v>46234.443921331018</v>
      </c>
    </row>
    <row r="916" spans="1:11" x14ac:dyDescent="0.2">
      <c r="A916" t="s">
        <v>1381</v>
      </c>
      <c r="C916" t="s">
        <v>513</v>
      </c>
      <c r="D916" t="s">
        <v>1378</v>
      </c>
      <c r="E916">
        <v>2026</v>
      </c>
      <c r="F916" s="163">
        <v>45839</v>
      </c>
      <c r="G916" t="s">
        <v>38</v>
      </c>
      <c r="H916" t="s">
        <v>1367</v>
      </c>
      <c r="I916">
        <v>139.84</v>
      </c>
      <c r="J916" s="164">
        <v>46219.482270023145</v>
      </c>
      <c r="K916" s="164">
        <v>46234.443921331018</v>
      </c>
    </row>
    <row r="917" spans="1:11" x14ac:dyDescent="0.2">
      <c r="A917" t="s">
        <v>1381</v>
      </c>
      <c r="C917" t="s">
        <v>513</v>
      </c>
      <c r="D917" t="s">
        <v>1378</v>
      </c>
      <c r="E917">
        <v>2026</v>
      </c>
      <c r="F917" s="163">
        <v>45839</v>
      </c>
      <c r="G917" t="s">
        <v>39</v>
      </c>
      <c r="H917" t="s">
        <v>1367</v>
      </c>
      <c r="I917">
        <v>139.84</v>
      </c>
      <c r="J917" s="164">
        <v>46219.482270023145</v>
      </c>
      <c r="K917" s="164">
        <v>46234.443921331018</v>
      </c>
    </row>
    <row r="918" spans="1:11" x14ac:dyDescent="0.2">
      <c r="A918" t="s">
        <v>1381</v>
      </c>
      <c r="C918" t="s">
        <v>513</v>
      </c>
      <c r="D918" t="s">
        <v>1378</v>
      </c>
      <c r="E918">
        <v>2026</v>
      </c>
      <c r="F918" s="163">
        <v>45870</v>
      </c>
      <c r="G918" t="s">
        <v>38</v>
      </c>
      <c r="H918" t="s">
        <v>435</v>
      </c>
      <c r="I918">
        <v>139.84</v>
      </c>
      <c r="J918" s="164">
        <v>46219.482270023145</v>
      </c>
      <c r="K918" s="164">
        <v>46234.443921331018</v>
      </c>
    </row>
    <row r="919" spans="1:11" x14ac:dyDescent="0.2">
      <c r="A919" t="s">
        <v>1381</v>
      </c>
      <c r="C919" t="s">
        <v>513</v>
      </c>
      <c r="D919" t="s">
        <v>1378</v>
      </c>
      <c r="E919">
        <v>2026</v>
      </c>
      <c r="F919" s="163">
        <v>45870</v>
      </c>
      <c r="G919" t="s">
        <v>39</v>
      </c>
      <c r="H919" t="s">
        <v>435</v>
      </c>
      <c r="I919">
        <v>139.84</v>
      </c>
      <c r="J919" s="164">
        <v>46219.482270023145</v>
      </c>
      <c r="K919" s="164">
        <v>46234.443921331018</v>
      </c>
    </row>
    <row r="920" spans="1:11" x14ac:dyDescent="0.2">
      <c r="A920" t="s">
        <v>1381</v>
      </c>
      <c r="C920" t="s">
        <v>513</v>
      </c>
      <c r="D920" t="s">
        <v>1378</v>
      </c>
      <c r="E920">
        <v>2026</v>
      </c>
      <c r="F920" s="163">
        <v>45870</v>
      </c>
      <c r="G920" t="s">
        <v>38</v>
      </c>
      <c r="H920" t="s">
        <v>1367</v>
      </c>
      <c r="I920">
        <v>139.84</v>
      </c>
      <c r="J920" s="164">
        <v>46219.482270023145</v>
      </c>
      <c r="K920" s="164">
        <v>46234.443921331018</v>
      </c>
    </row>
    <row r="921" spans="1:11" x14ac:dyDescent="0.2">
      <c r="A921" t="s">
        <v>1381</v>
      </c>
      <c r="C921" t="s">
        <v>513</v>
      </c>
      <c r="D921" t="s">
        <v>1378</v>
      </c>
      <c r="E921">
        <v>2026</v>
      </c>
      <c r="F921" s="163">
        <v>45870</v>
      </c>
      <c r="G921" t="s">
        <v>39</v>
      </c>
      <c r="H921" t="s">
        <v>1367</v>
      </c>
      <c r="I921">
        <v>139.84</v>
      </c>
      <c r="J921" s="164">
        <v>46219.482270023145</v>
      </c>
      <c r="K921" s="164">
        <v>46234.443921331018</v>
      </c>
    </row>
    <row r="922" spans="1:11" x14ac:dyDescent="0.2">
      <c r="A922" t="s">
        <v>1381</v>
      </c>
      <c r="C922" t="s">
        <v>513</v>
      </c>
      <c r="D922" t="s">
        <v>1378</v>
      </c>
      <c r="E922">
        <v>2026</v>
      </c>
      <c r="F922" s="163">
        <v>45901</v>
      </c>
      <c r="G922" t="s">
        <v>38</v>
      </c>
      <c r="H922" t="s">
        <v>435</v>
      </c>
      <c r="I922">
        <v>139.84</v>
      </c>
      <c r="J922" s="164">
        <v>46219.482270023145</v>
      </c>
      <c r="K922" s="164">
        <v>46234.443921331018</v>
      </c>
    </row>
    <row r="923" spans="1:11" x14ac:dyDescent="0.2">
      <c r="A923" t="s">
        <v>1381</v>
      </c>
      <c r="C923" t="s">
        <v>513</v>
      </c>
      <c r="D923" t="s">
        <v>1378</v>
      </c>
      <c r="E923">
        <v>2026</v>
      </c>
      <c r="F923" s="163">
        <v>45901</v>
      </c>
      <c r="G923" t="s">
        <v>39</v>
      </c>
      <c r="H923" t="s">
        <v>435</v>
      </c>
      <c r="I923">
        <v>139.84</v>
      </c>
      <c r="J923" s="164">
        <v>46219.482270023145</v>
      </c>
      <c r="K923" s="164">
        <v>46234.443921331018</v>
      </c>
    </row>
    <row r="924" spans="1:11" x14ac:dyDescent="0.2">
      <c r="A924" t="s">
        <v>1381</v>
      </c>
      <c r="C924" t="s">
        <v>513</v>
      </c>
      <c r="D924" t="s">
        <v>1378</v>
      </c>
      <c r="E924">
        <v>2026</v>
      </c>
      <c r="F924" s="163">
        <v>45901</v>
      </c>
      <c r="G924" t="s">
        <v>38</v>
      </c>
      <c r="H924" t="s">
        <v>1367</v>
      </c>
      <c r="I924">
        <v>139.84</v>
      </c>
      <c r="J924" s="164">
        <v>46219.482270023145</v>
      </c>
      <c r="K924" s="164">
        <v>46234.443921331018</v>
      </c>
    </row>
    <row r="925" spans="1:11" x14ac:dyDescent="0.2">
      <c r="A925" t="s">
        <v>1381</v>
      </c>
      <c r="C925" t="s">
        <v>513</v>
      </c>
      <c r="D925" t="s">
        <v>1378</v>
      </c>
      <c r="E925">
        <v>2026</v>
      </c>
      <c r="F925" s="163">
        <v>45901</v>
      </c>
      <c r="G925" t="s">
        <v>39</v>
      </c>
      <c r="H925" t="s">
        <v>1367</v>
      </c>
      <c r="I925">
        <v>139.84</v>
      </c>
      <c r="J925" s="164">
        <v>46219.482270023145</v>
      </c>
      <c r="K925" s="164">
        <v>46234.443921331018</v>
      </c>
    </row>
    <row r="926" spans="1:11" x14ac:dyDescent="0.2">
      <c r="A926" t="s">
        <v>1381</v>
      </c>
      <c r="C926" t="s">
        <v>513</v>
      </c>
      <c r="D926" t="s">
        <v>1378</v>
      </c>
      <c r="E926">
        <v>2026</v>
      </c>
      <c r="F926" s="163">
        <v>45931</v>
      </c>
      <c r="G926" t="s">
        <v>38</v>
      </c>
      <c r="H926" t="s">
        <v>435</v>
      </c>
      <c r="I926">
        <v>139.84</v>
      </c>
      <c r="J926" s="164">
        <v>46219.482270023145</v>
      </c>
      <c r="K926" s="164">
        <v>46234.443921331018</v>
      </c>
    </row>
    <row r="927" spans="1:11" x14ac:dyDescent="0.2">
      <c r="A927" t="s">
        <v>1381</v>
      </c>
      <c r="C927" t="s">
        <v>513</v>
      </c>
      <c r="D927" t="s">
        <v>1378</v>
      </c>
      <c r="E927">
        <v>2026</v>
      </c>
      <c r="F927" s="163">
        <v>45931</v>
      </c>
      <c r="G927" t="s">
        <v>39</v>
      </c>
      <c r="H927" t="s">
        <v>435</v>
      </c>
      <c r="I927">
        <v>139.84</v>
      </c>
      <c r="J927" s="164">
        <v>46219.482270023145</v>
      </c>
      <c r="K927" s="164">
        <v>46234.443921331018</v>
      </c>
    </row>
    <row r="928" spans="1:11" x14ac:dyDescent="0.2">
      <c r="A928" t="s">
        <v>1381</v>
      </c>
      <c r="C928" t="s">
        <v>513</v>
      </c>
      <c r="D928" t="s">
        <v>1378</v>
      </c>
      <c r="E928">
        <v>2026</v>
      </c>
      <c r="F928" s="163">
        <v>45931</v>
      </c>
      <c r="G928" t="s">
        <v>38</v>
      </c>
      <c r="H928" t="s">
        <v>1367</v>
      </c>
      <c r="I928">
        <v>139.84</v>
      </c>
      <c r="J928" s="164">
        <v>46219.482270023145</v>
      </c>
      <c r="K928" s="164">
        <v>46234.443921331018</v>
      </c>
    </row>
    <row r="929" spans="1:11" x14ac:dyDescent="0.2">
      <c r="A929" t="s">
        <v>1381</v>
      </c>
      <c r="C929" t="s">
        <v>513</v>
      </c>
      <c r="D929" t="s">
        <v>1378</v>
      </c>
      <c r="E929">
        <v>2026</v>
      </c>
      <c r="F929" s="163">
        <v>45931</v>
      </c>
      <c r="G929" t="s">
        <v>39</v>
      </c>
      <c r="H929" t="s">
        <v>1367</v>
      </c>
      <c r="I929">
        <v>139.84</v>
      </c>
      <c r="J929" s="164">
        <v>46219.482270023145</v>
      </c>
      <c r="K929" s="164">
        <v>46234.443921331018</v>
      </c>
    </row>
    <row r="930" spans="1:11" x14ac:dyDescent="0.2">
      <c r="A930" t="s">
        <v>1381</v>
      </c>
      <c r="C930" t="s">
        <v>513</v>
      </c>
      <c r="D930" t="s">
        <v>1378</v>
      </c>
      <c r="E930">
        <v>2026</v>
      </c>
      <c r="F930" s="163">
        <v>45962</v>
      </c>
      <c r="G930" t="s">
        <v>38</v>
      </c>
      <c r="H930" t="s">
        <v>435</v>
      </c>
      <c r="I930">
        <v>139.84</v>
      </c>
      <c r="J930" s="164">
        <v>46219.482270023145</v>
      </c>
      <c r="K930" s="164">
        <v>46234.443921331018</v>
      </c>
    </row>
    <row r="931" spans="1:11" x14ac:dyDescent="0.2">
      <c r="A931" t="s">
        <v>1381</v>
      </c>
      <c r="C931" t="s">
        <v>513</v>
      </c>
      <c r="D931" t="s">
        <v>1378</v>
      </c>
      <c r="E931">
        <v>2026</v>
      </c>
      <c r="F931" s="163">
        <v>45962</v>
      </c>
      <c r="G931" t="s">
        <v>39</v>
      </c>
      <c r="H931" t="s">
        <v>435</v>
      </c>
      <c r="I931">
        <v>139.84</v>
      </c>
      <c r="J931" s="164">
        <v>46219.482270023145</v>
      </c>
      <c r="K931" s="164">
        <v>46234.443921331018</v>
      </c>
    </row>
    <row r="932" spans="1:11" x14ac:dyDescent="0.2">
      <c r="A932" t="s">
        <v>1381</v>
      </c>
      <c r="C932" t="s">
        <v>513</v>
      </c>
      <c r="D932" t="s">
        <v>1378</v>
      </c>
      <c r="E932">
        <v>2026</v>
      </c>
      <c r="F932" s="163">
        <v>45962</v>
      </c>
      <c r="G932" t="s">
        <v>38</v>
      </c>
      <c r="H932" t="s">
        <v>1367</v>
      </c>
      <c r="I932">
        <v>139.84</v>
      </c>
      <c r="J932" s="164">
        <v>46219.482270023145</v>
      </c>
      <c r="K932" s="164">
        <v>46234.443921331018</v>
      </c>
    </row>
    <row r="933" spans="1:11" x14ac:dyDescent="0.2">
      <c r="A933" t="s">
        <v>1381</v>
      </c>
      <c r="C933" t="s">
        <v>513</v>
      </c>
      <c r="D933" t="s">
        <v>1378</v>
      </c>
      <c r="E933">
        <v>2026</v>
      </c>
      <c r="F933" s="163">
        <v>45962</v>
      </c>
      <c r="G933" t="s">
        <v>39</v>
      </c>
      <c r="H933" t="s">
        <v>1367</v>
      </c>
      <c r="I933">
        <v>139.84</v>
      </c>
      <c r="J933" s="164">
        <v>46219.482270023145</v>
      </c>
      <c r="K933" s="164">
        <v>46234.443921331018</v>
      </c>
    </row>
    <row r="934" spans="1:11" x14ac:dyDescent="0.2">
      <c r="A934" t="s">
        <v>1381</v>
      </c>
      <c r="C934" t="s">
        <v>513</v>
      </c>
      <c r="D934" t="s">
        <v>1378</v>
      </c>
      <c r="E934">
        <v>2026</v>
      </c>
      <c r="F934" s="163">
        <v>45992</v>
      </c>
      <c r="G934" t="s">
        <v>38</v>
      </c>
      <c r="H934" t="s">
        <v>435</v>
      </c>
      <c r="I934">
        <v>139.84</v>
      </c>
      <c r="J934" s="164">
        <v>46219.482270023145</v>
      </c>
      <c r="K934" s="164">
        <v>46234.443921331018</v>
      </c>
    </row>
    <row r="935" spans="1:11" x14ac:dyDescent="0.2">
      <c r="A935" t="s">
        <v>1381</v>
      </c>
      <c r="C935" t="s">
        <v>513</v>
      </c>
      <c r="D935" t="s">
        <v>1378</v>
      </c>
      <c r="E935">
        <v>2026</v>
      </c>
      <c r="F935" s="163">
        <v>45992</v>
      </c>
      <c r="G935" t="s">
        <v>39</v>
      </c>
      <c r="H935" t="s">
        <v>435</v>
      </c>
      <c r="I935">
        <v>139.84</v>
      </c>
      <c r="J935" s="164">
        <v>46219.482270023145</v>
      </c>
      <c r="K935" s="164">
        <v>46234.443921331018</v>
      </c>
    </row>
    <row r="936" spans="1:11" x14ac:dyDescent="0.2">
      <c r="A936" t="s">
        <v>1381</v>
      </c>
      <c r="C936" t="s">
        <v>513</v>
      </c>
      <c r="D936" t="s">
        <v>1378</v>
      </c>
      <c r="E936">
        <v>2026</v>
      </c>
      <c r="F936" s="163">
        <v>45992</v>
      </c>
      <c r="G936" t="s">
        <v>38</v>
      </c>
      <c r="H936" t="s">
        <v>1367</v>
      </c>
      <c r="I936">
        <v>139.84</v>
      </c>
      <c r="J936" s="164">
        <v>46219.482270023145</v>
      </c>
      <c r="K936" s="164">
        <v>46234.443921331018</v>
      </c>
    </row>
    <row r="937" spans="1:11" x14ac:dyDescent="0.2">
      <c r="A937" t="s">
        <v>1381</v>
      </c>
      <c r="C937" t="s">
        <v>513</v>
      </c>
      <c r="D937" t="s">
        <v>1378</v>
      </c>
      <c r="E937">
        <v>2026</v>
      </c>
      <c r="F937" s="163">
        <v>45992</v>
      </c>
      <c r="G937" t="s">
        <v>39</v>
      </c>
      <c r="H937" t="s">
        <v>1367</v>
      </c>
      <c r="I937">
        <v>139.84</v>
      </c>
      <c r="J937" s="164">
        <v>46219.482270023145</v>
      </c>
      <c r="K937" s="164">
        <v>46234.443921331018</v>
      </c>
    </row>
    <row r="938" spans="1:11" x14ac:dyDescent="0.2">
      <c r="A938" t="s">
        <v>1381</v>
      </c>
      <c r="C938" t="s">
        <v>513</v>
      </c>
      <c r="D938" t="s">
        <v>1378</v>
      </c>
      <c r="E938">
        <v>2026</v>
      </c>
      <c r="F938" s="163">
        <v>46023</v>
      </c>
      <c r="G938" t="s">
        <v>38</v>
      </c>
      <c r="H938" t="s">
        <v>435</v>
      </c>
      <c r="I938">
        <v>139.84</v>
      </c>
      <c r="J938" s="164">
        <v>46219.482270023145</v>
      </c>
      <c r="K938" s="164">
        <v>46234.443921331018</v>
      </c>
    </row>
    <row r="939" spans="1:11" x14ac:dyDescent="0.2">
      <c r="A939" t="s">
        <v>1381</v>
      </c>
      <c r="C939" t="s">
        <v>513</v>
      </c>
      <c r="D939" t="s">
        <v>1378</v>
      </c>
      <c r="E939">
        <v>2026</v>
      </c>
      <c r="F939" s="163">
        <v>46023</v>
      </c>
      <c r="G939" t="s">
        <v>39</v>
      </c>
      <c r="H939" t="s">
        <v>435</v>
      </c>
      <c r="I939">
        <v>139.84</v>
      </c>
      <c r="J939" s="164">
        <v>46219.482270023145</v>
      </c>
      <c r="K939" s="164">
        <v>46234.443921331018</v>
      </c>
    </row>
    <row r="940" spans="1:11" x14ac:dyDescent="0.2">
      <c r="A940" t="s">
        <v>1381</v>
      </c>
      <c r="C940" t="s">
        <v>513</v>
      </c>
      <c r="D940" t="s">
        <v>1378</v>
      </c>
      <c r="E940">
        <v>2026</v>
      </c>
      <c r="F940" s="163">
        <v>46023</v>
      </c>
      <c r="G940" t="s">
        <v>38</v>
      </c>
      <c r="H940" t="s">
        <v>1367</v>
      </c>
      <c r="I940">
        <v>139.84</v>
      </c>
      <c r="J940" s="164">
        <v>46219.482270023145</v>
      </c>
      <c r="K940" s="164">
        <v>46234.443921331018</v>
      </c>
    </row>
    <row r="941" spans="1:11" x14ac:dyDescent="0.2">
      <c r="A941" t="s">
        <v>1381</v>
      </c>
      <c r="C941" t="s">
        <v>513</v>
      </c>
      <c r="D941" t="s">
        <v>1378</v>
      </c>
      <c r="E941">
        <v>2026</v>
      </c>
      <c r="F941" s="163">
        <v>46023</v>
      </c>
      <c r="G941" t="s">
        <v>39</v>
      </c>
      <c r="H941" t="s">
        <v>1367</v>
      </c>
      <c r="I941">
        <v>139.84</v>
      </c>
      <c r="J941" s="164">
        <v>46219.482270023145</v>
      </c>
      <c r="K941" s="164">
        <v>46234.443921331018</v>
      </c>
    </row>
    <row r="942" spans="1:11" x14ac:dyDescent="0.2">
      <c r="A942" t="s">
        <v>1381</v>
      </c>
      <c r="C942" t="s">
        <v>513</v>
      </c>
      <c r="D942" t="s">
        <v>1378</v>
      </c>
      <c r="E942">
        <v>2026</v>
      </c>
      <c r="F942" s="163">
        <v>46054</v>
      </c>
      <c r="G942" t="s">
        <v>38</v>
      </c>
      <c r="H942" t="s">
        <v>435</v>
      </c>
      <c r="I942">
        <v>139.84</v>
      </c>
      <c r="J942" s="164">
        <v>46219.482270023145</v>
      </c>
      <c r="K942" s="164">
        <v>46234.443921331018</v>
      </c>
    </row>
    <row r="943" spans="1:11" x14ac:dyDescent="0.2">
      <c r="A943" t="s">
        <v>1381</v>
      </c>
      <c r="C943" t="s">
        <v>513</v>
      </c>
      <c r="D943" t="s">
        <v>1378</v>
      </c>
      <c r="E943">
        <v>2026</v>
      </c>
      <c r="F943" s="163">
        <v>46054</v>
      </c>
      <c r="G943" t="s">
        <v>39</v>
      </c>
      <c r="H943" t="s">
        <v>435</v>
      </c>
      <c r="I943">
        <v>139.84</v>
      </c>
      <c r="J943" s="164">
        <v>46219.482270023145</v>
      </c>
      <c r="K943" s="164">
        <v>46234.443921331018</v>
      </c>
    </row>
    <row r="944" spans="1:11" x14ac:dyDescent="0.2">
      <c r="A944" t="s">
        <v>1381</v>
      </c>
      <c r="C944" t="s">
        <v>513</v>
      </c>
      <c r="D944" t="s">
        <v>1378</v>
      </c>
      <c r="E944">
        <v>2026</v>
      </c>
      <c r="F944" s="163">
        <v>46054</v>
      </c>
      <c r="G944" t="s">
        <v>38</v>
      </c>
      <c r="H944" t="s">
        <v>1367</v>
      </c>
      <c r="I944">
        <v>139.84</v>
      </c>
      <c r="J944" s="164">
        <v>46219.482270023145</v>
      </c>
      <c r="K944" s="164">
        <v>46234.443921331018</v>
      </c>
    </row>
    <row r="945" spans="1:11" x14ac:dyDescent="0.2">
      <c r="A945" t="s">
        <v>1381</v>
      </c>
      <c r="C945" t="s">
        <v>513</v>
      </c>
      <c r="D945" t="s">
        <v>1378</v>
      </c>
      <c r="E945">
        <v>2026</v>
      </c>
      <c r="F945" s="163">
        <v>46054</v>
      </c>
      <c r="G945" t="s">
        <v>39</v>
      </c>
      <c r="H945" t="s">
        <v>1367</v>
      </c>
      <c r="I945">
        <v>139.84</v>
      </c>
      <c r="J945" s="164">
        <v>46219.482270023145</v>
      </c>
      <c r="K945" s="164">
        <v>46234.443921331018</v>
      </c>
    </row>
    <row r="946" spans="1:11" x14ac:dyDescent="0.2">
      <c r="A946" t="s">
        <v>1381</v>
      </c>
      <c r="C946" t="s">
        <v>513</v>
      </c>
      <c r="D946" t="s">
        <v>1378</v>
      </c>
      <c r="E946">
        <v>2026</v>
      </c>
      <c r="F946" s="163">
        <v>46082</v>
      </c>
      <c r="G946" t="s">
        <v>38</v>
      </c>
      <c r="H946" t="s">
        <v>435</v>
      </c>
      <c r="I946">
        <v>139.84</v>
      </c>
      <c r="J946" s="164">
        <v>46219.482270023145</v>
      </c>
      <c r="K946" s="164">
        <v>46234.443921331018</v>
      </c>
    </row>
    <row r="947" spans="1:11" x14ac:dyDescent="0.2">
      <c r="A947" t="s">
        <v>1381</v>
      </c>
      <c r="C947" t="s">
        <v>513</v>
      </c>
      <c r="D947" t="s">
        <v>1378</v>
      </c>
      <c r="E947">
        <v>2026</v>
      </c>
      <c r="F947" s="163">
        <v>46082</v>
      </c>
      <c r="G947" t="s">
        <v>39</v>
      </c>
      <c r="H947" t="s">
        <v>435</v>
      </c>
      <c r="I947">
        <v>139.84</v>
      </c>
      <c r="J947" s="164">
        <v>46219.482270023145</v>
      </c>
      <c r="K947" s="164">
        <v>46234.443921331018</v>
      </c>
    </row>
    <row r="948" spans="1:11" x14ac:dyDescent="0.2">
      <c r="A948" t="s">
        <v>1381</v>
      </c>
      <c r="C948" t="s">
        <v>513</v>
      </c>
      <c r="D948" t="s">
        <v>1378</v>
      </c>
      <c r="E948">
        <v>2026</v>
      </c>
      <c r="F948" s="163">
        <v>46082</v>
      </c>
      <c r="G948" t="s">
        <v>38</v>
      </c>
      <c r="H948" t="s">
        <v>1367</v>
      </c>
      <c r="I948">
        <v>139.84</v>
      </c>
      <c r="J948" s="164">
        <v>46219.482270023145</v>
      </c>
      <c r="K948" s="164">
        <v>46234.443921331018</v>
      </c>
    </row>
    <row r="949" spans="1:11" x14ac:dyDescent="0.2">
      <c r="A949" t="s">
        <v>1381</v>
      </c>
      <c r="C949" t="s">
        <v>513</v>
      </c>
      <c r="D949" t="s">
        <v>1378</v>
      </c>
      <c r="E949">
        <v>2026</v>
      </c>
      <c r="F949" s="163">
        <v>46082</v>
      </c>
      <c r="G949" t="s">
        <v>39</v>
      </c>
      <c r="H949" t="s">
        <v>1367</v>
      </c>
      <c r="I949">
        <v>139.84</v>
      </c>
      <c r="J949" s="164">
        <v>46219.482270023145</v>
      </c>
      <c r="K949" s="164">
        <v>46234.443921331018</v>
      </c>
    </row>
    <row r="950" spans="1:11" x14ac:dyDescent="0.2">
      <c r="A950" t="s">
        <v>1381</v>
      </c>
      <c r="C950" t="s">
        <v>513</v>
      </c>
      <c r="D950" t="s">
        <v>1378</v>
      </c>
      <c r="E950">
        <v>2026</v>
      </c>
      <c r="F950" s="163">
        <v>46113</v>
      </c>
      <c r="G950" t="s">
        <v>38</v>
      </c>
      <c r="H950" t="s">
        <v>435</v>
      </c>
      <c r="I950">
        <v>139.84</v>
      </c>
      <c r="J950" s="164">
        <v>46219.482270023145</v>
      </c>
      <c r="K950" s="164">
        <v>46234.443921331018</v>
      </c>
    </row>
    <row r="951" spans="1:11" x14ac:dyDescent="0.2">
      <c r="A951" t="s">
        <v>1381</v>
      </c>
      <c r="C951" t="s">
        <v>513</v>
      </c>
      <c r="D951" t="s">
        <v>1378</v>
      </c>
      <c r="E951">
        <v>2026</v>
      </c>
      <c r="F951" s="163">
        <v>46113</v>
      </c>
      <c r="G951" t="s">
        <v>39</v>
      </c>
      <c r="H951" t="s">
        <v>435</v>
      </c>
      <c r="I951">
        <v>139.84</v>
      </c>
      <c r="J951" s="164">
        <v>46219.482270023145</v>
      </c>
      <c r="K951" s="164">
        <v>46234.443921331018</v>
      </c>
    </row>
    <row r="952" spans="1:11" x14ac:dyDescent="0.2">
      <c r="A952" t="s">
        <v>1381</v>
      </c>
      <c r="C952" t="s">
        <v>513</v>
      </c>
      <c r="D952" t="s">
        <v>1378</v>
      </c>
      <c r="E952">
        <v>2026</v>
      </c>
      <c r="F952" s="163">
        <v>46113</v>
      </c>
      <c r="G952" t="s">
        <v>38</v>
      </c>
      <c r="H952" t="s">
        <v>1367</v>
      </c>
      <c r="I952">
        <v>139.84</v>
      </c>
      <c r="J952" s="164">
        <v>46219.482270023145</v>
      </c>
      <c r="K952" s="164">
        <v>46234.443921331018</v>
      </c>
    </row>
    <row r="953" spans="1:11" x14ac:dyDescent="0.2">
      <c r="A953" t="s">
        <v>1381</v>
      </c>
      <c r="C953" t="s">
        <v>513</v>
      </c>
      <c r="D953" t="s">
        <v>1378</v>
      </c>
      <c r="E953">
        <v>2026</v>
      </c>
      <c r="F953" s="163">
        <v>46113</v>
      </c>
      <c r="G953" t="s">
        <v>39</v>
      </c>
      <c r="H953" t="s">
        <v>1367</v>
      </c>
      <c r="I953">
        <v>139.84</v>
      </c>
      <c r="J953" s="164">
        <v>46219.482270023145</v>
      </c>
      <c r="K953" s="164">
        <v>46234.443921331018</v>
      </c>
    </row>
    <row r="954" spans="1:11" x14ac:dyDescent="0.2">
      <c r="A954" t="s">
        <v>1381</v>
      </c>
      <c r="C954" t="s">
        <v>513</v>
      </c>
      <c r="D954" t="s">
        <v>1378</v>
      </c>
      <c r="E954">
        <v>2026</v>
      </c>
      <c r="F954" s="163">
        <v>46143</v>
      </c>
      <c r="G954" t="s">
        <v>38</v>
      </c>
      <c r="H954" t="s">
        <v>435</v>
      </c>
      <c r="I954">
        <v>139.84</v>
      </c>
      <c r="J954" s="164">
        <v>46219.482270023145</v>
      </c>
      <c r="K954" s="164">
        <v>46234.443921331018</v>
      </c>
    </row>
    <row r="955" spans="1:11" x14ac:dyDescent="0.2">
      <c r="A955" t="s">
        <v>1381</v>
      </c>
      <c r="C955" t="s">
        <v>513</v>
      </c>
      <c r="D955" t="s">
        <v>1378</v>
      </c>
      <c r="E955">
        <v>2026</v>
      </c>
      <c r="F955" s="163">
        <v>46143</v>
      </c>
      <c r="G955" t="s">
        <v>39</v>
      </c>
      <c r="H955" t="s">
        <v>435</v>
      </c>
      <c r="I955">
        <v>139.84</v>
      </c>
      <c r="J955" s="164">
        <v>46219.482270023145</v>
      </c>
      <c r="K955" s="164">
        <v>46234.443921331018</v>
      </c>
    </row>
    <row r="956" spans="1:11" x14ac:dyDescent="0.2">
      <c r="A956" t="s">
        <v>1381</v>
      </c>
      <c r="C956" t="s">
        <v>513</v>
      </c>
      <c r="D956" t="s">
        <v>1378</v>
      </c>
      <c r="E956">
        <v>2026</v>
      </c>
      <c r="F956" s="163">
        <v>46143</v>
      </c>
      <c r="G956" t="s">
        <v>38</v>
      </c>
      <c r="H956" t="s">
        <v>1367</v>
      </c>
      <c r="I956">
        <v>139.84</v>
      </c>
      <c r="J956" s="164">
        <v>46219.482270023145</v>
      </c>
      <c r="K956" s="164">
        <v>46234.443921331018</v>
      </c>
    </row>
    <row r="957" spans="1:11" x14ac:dyDescent="0.2">
      <c r="A957" t="s">
        <v>1381</v>
      </c>
      <c r="C957" t="s">
        <v>513</v>
      </c>
      <c r="D957" t="s">
        <v>1378</v>
      </c>
      <c r="E957">
        <v>2026</v>
      </c>
      <c r="F957" s="163">
        <v>46143</v>
      </c>
      <c r="G957" t="s">
        <v>39</v>
      </c>
      <c r="H957" t="s">
        <v>1367</v>
      </c>
      <c r="I957">
        <v>139.84</v>
      </c>
      <c r="J957" s="164">
        <v>46219.482270023145</v>
      </c>
      <c r="K957" s="164">
        <v>46234.443921331018</v>
      </c>
    </row>
    <row r="958" spans="1:11" x14ac:dyDescent="0.2">
      <c r="A958" t="s">
        <v>1381</v>
      </c>
      <c r="C958" t="s">
        <v>513</v>
      </c>
      <c r="D958" t="s">
        <v>1378</v>
      </c>
      <c r="E958">
        <v>2026</v>
      </c>
      <c r="F958" s="163">
        <v>46174</v>
      </c>
      <c r="G958" t="s">
        <v>38</v>
      </c>
      <c r="H958" t="s">
        <v>435</v>
      </c>
      <c r="I958">
        <v>139.84</v>
      </c>
      <c r="J958" s="164">
        <v>46219.482270023145</v>
      </c>
      <c r="K958" s="164">
        <v>46234.443921331018</v>
      </c>
    </row>
    <row r="959" spans="1:11" x14ac:dyDescent="0.2">
      <c r="A959" t="s">
        <v>1381</v>
      </c>
      <c r="C959" t="s">
        <v>513</v>
      </c>
      <c r="D959" t="s">
        <v>1378</v>
      </c>
      <c r="E959">
        <v>2026</v>
      </c>
      <c r="F959" s="163">
        <v>46174</v>
      </c>
      <c r="G959" t="s">
        <v>39</v>
      </c>
      <c r="H959" t="s">
        <v>435</v>
      </c>
      <c r="I959">
        <v>139.84</v>
      </c>
      <c r="J959" s="164">
        <v>46219.482270023145</v>
      </c>
      <c r="K959" s="164">
        <v>46234.443921331018</v>
      </c>
    </row>
    <row r="960" spans="1:11" x14ac:dyDescent="0.2">
      <c r="A960" t="s">
        <v>1381</v>
      </c>
      <c r="C960" t="s">
        <v>513</v>
      </c>
      <c r="D960" t="s">
        <v>1378</v>
      </c>
      <c r="E960">
        <v>2026</v>
      </c>
      <c r="F960" s="163">
        <v>46174</v>
      </c>
      <c r="G960" t="s">
        <v>38</v>
      </c>
      <c r="H960" t="s">
        <v>1367</v>
      </c>
      <c r="I960">
        <v>139.84</v>
      </c>
      <c r="J960" s="164">
        <v>46219.482270023145</v>
      </c>
      <c r="K960" s="164">
        <v>46234.443921331018</v>
      </c>
    </row>
    <row r="961" spans="1:11" x14ac:dyDescent="0.2">
      <c r="A961" t="s">
        <v>1381</v>
      </c>
      <c r="C961" t="s">
        <v>513</v>
      </c>
      <c r="D961" t="s">
        <v>1378</v>
      </c>
      <c r="E961">
        <v>2026</v>
      </c>
      <c r="F961" s="163">
        <v>46174</v>
      </c>
      <c r="G961" t="s">
        <v>39</v>
      </c>
      <c r="H961" t="s">
        <v>1367</v>
      </c>
      <c r="I961">
        <v>139.84</v>
      </c>
      <c r="J961" s="164">
        <v>46219.482270023145</v>
      </c>
      <c r="K961" s="164">
        <v>46234.443921331018</v>
      </c>
    </row>
    <row r="962" spans="1:11" x14ac:dyDescent="0.2">
      <c r="A962" t="s">
        <v>473</v>
      </c>
      <c r="B962">
        <v>74</v>
      </c>
      <c r="C962" t="s">
        <v>478</v>
      </c>
      <c r="D962" t="s">
        <v>1366</v>
      </c>
      <c r="E962">
        <v>2027</v>
      </c>
      <c r="F962" s="163">
        <v>46204</v>
      </c>
      <c r="G962" t="s">
        <v>38</v>
      </c>
      <c r="H962" t="s">
        <v>435</v>
      </c>
      <c r="I962">
        <v>205.36</v>
      </c>
      <c r="J962" s="164">
        <v>46219.482270023145</v>
      </c>
      <c r="K962" s="164">
        <v>46234.443921331018</v>
      </c>
    </row>
    <row r="963" spans="1:11" x14ac:dyDescent="0.2">
      <c r="A963" t="s">
        <v>473</v>
      </c>
      <c r="B963">
        <v>74</v>
      </c>
      <c r="C963" t="s">
        <v>478</v>
      </c>
      <c r="D963" t="s">
        <v>1366</v>
      </c>
      <c r="E963">
        <v>2027</v>
      </c>
      <c r="F963" s="163">
        <v>46204</v>
      </c>
      <c r="G963" t="s">
        <v>39</v>
      </c>
      <c r="H963" t="s">
        <v>435</v>
      </c>
      <c r="I963">
        <v>205.36</v>
      </c>
      <c r="J963" s="164">
        <v>46219.482270023145</v>
      </c>
      <c r="K963" s="164">
        <v>46234.443921331018</v>
      </c>
    </row>
    <row r="964" spans="1:11" x14ac:dyDescent="0.2">
      <c r="A964" t="s">
        <v>473</v>
      </c>
      <c r="B964">
        <v>74</v>
      </c>
      <c r="C964" t="s">
        <v>478</v>
      </c>
      <c r="D964" t="s">
        <v>1366</v>
      </c>
      <c r="E964">
        <v>2027</v>
      </c>
      <c r="F964" s="163">
        <v>46204</v>
      </c>
      <c r="G964" t="s">
        <v>38</v>
      </c>
      <c r="H964" t="s">
        <v>1367</v>
      </c>
      <c r="I964">
        <v>205.36</v>
      </c>
      <c r="J964" s="164">
        <v>46219.482270023145</v>
      </c>
      <c r="K964" s="164">
        <v>46234.443921331018</v>
      </c>
    </row>
    <row r="965" spans="1:11" x14ac:dyDescent="0.2">
      <c r="A965" t="s">
        <v>473</v>
      </c>
      <c r="B965">
        <v>74</v>
      </c>
      <c r="C965" t="s">
        <v>478</v>
      </c>
      <c r="D965" t="s">
        <v>1366</v>
      </c>
      <c r="E965">
        <v>2027</v>
      </c>
      <c r="F965" s="163">
        <v>46204</v>
      </c>
      <c r="G965" t="s">
        <v>39</v>
      </c>
      <c r="H965" t="s">
        <v>1367</v>
      </c>
      <c r="I965">
        <v>205.36</v>
      </c>
      <c r="J965" s="164">
        <v>46219.482270023145</v>
      </c>
      <c r="K965" s="164">
        <v>46234.443921331018</v>
      </c>
    </row>
    <row r="966" spans="1:11" x14ac:dyDescent="0.2">
      <c r="A966" t="s">
        <v>473</v>
      </c>
      <c r="B966">
        <v>74</v>
      </c>
      <c r="C966" t="s">
        <v>478</v>
      </c>
      <c r="D966" t="s">
        <v>1366</v>
      </c>
      <c r="E966">
        <v>2027</v>
      </c>
      <c r="F966" s="163">
        <v>46235</v>
      </c>
      <c r="G966" t="s">
        <v>38</v>
      </c>
      <c r="H966" t="s">
        <v>435</v>
      </c>
      <c r="I966">
        <v>205.36</v>
      </c>
      <c r="J966" s="164">
        <v>46219.482270023145</v>
      </c>
      <c r="K966" s="164">
        <v>46234.443921331018</v>
      </c>
    </row>
    <row r="967" spans="1:11" x14ac:dyDescent="0.2">
      <c r="A967" t="s">
        <v>473</v>
      </c>
      <c r="B967">
        <v>74</v>
      </c>
      <c r="C967" t="s">
        <v>478</v>
      </c>
      <c r="D967" t="s">
        <v>1366</v>
      </c>
      <c r="E967">
        <v>2027</v>
      </c>
      <c r="F967" s="163">
        <v>46235</v>
      </c>
      <c r="G967" t="s">
        <v>39</v>
      </c>
      <c r="H967" t="s">
        <v>435</v>
      </c>
      <c r="I967">
        <v>205.36</v>
      </c>
      <c r="J967" s="164">
        <v>46219.482270023145</v>
      </c>
      <c r="K967" s="164">
        <v>46234.443921331018</v>
      </c>
    </row>
    <row r="968" spans="1:11" x14ac:dyDescent="0.2">
      <c r="A968" t="s">
        <v>473</v>
      </c>
      <c r="B968">
        <v>74</v>
      </c>
      <c r="C968" t="s">
        <v>478</v>
      </c>
      <c r="D968" t="s">
        <v>1366</v>
      </c>
      <c r="E968">
        <v>2027</v>
      </c>
      <c r="F968" s="163">
        <v>46235</v>
      </c>
      <c r="G968" t="s">
        <v>38</v>
      </c>
      <c r="H968" t="s">
        <v>1367</v>
      </c>
      <c r="I968">
        <v>205.36</v>
      </c>
      <c r="J968" s="164">
        <v>46219.482270023145</v>
      </c>
      <c r="K968" s="164">
        <v>46234.443921331018</v>
      </c>
    </row>
    <row r="969" spans="1:11" x14ac:dyDescent="0.2">
      <c r="A969" t="s">
        <v>473</v>
      </c>
      <c r="B969">
        <v>74</v>
      </c>
      <c r="C969" t="s">
        <v>478</v>
      </c>
      <c r="D969" t="s">
        <v>1366</v>
      </c>
      <c r="E969">
        <v>2027</v>
      </c>
      <c r="F969" s="163">
        <v>46235</v>
      </c>
      <c r="G969" t="s">
        <v>39</v>
      </c>
      <c r="H969" t="s">
        <v>1367</v>
      </c>
      <c r="I969">
        <v>205.36</v>
      </c>
      <c r="J969" s="164">
        <v>46219.482270023145</v>
      </c>
      <c r="K969" s="164">
        <v>46234.443921331018</v>
      </c>
    </row>
    <row r="970" spans="1:11" x14ac:dyDescent="0.2">
      <c r="A970" t="s">
        <v>473</v>
      </c>
      <c r="B970">
        <v>74</v>
      </c>
      <c r="C970" t="s">
        <v>478</v>
      </c>
      <c r="D970" t="s">
        <v>1366</v>
      </c>
      <c r="E970">
        <v>2027</v>
      </c>
      <c r="F970" s="163">
        <v>46266</v>
      </c>
      <c r="G970" t="s">
        <v>38</v>
      </c>
      <c r="H970" t="s">
        <v>435</v>
      </c>
      <c r="I970">
        <v>205.36</v>
      </c>
      <c r="J970" s="164">
        <v>46219.482270023145</v>
      </c>
      <c r="K970" s="164">
        <v>46234.443921331018</v>
      </c>
    </row>
    <row r="971" spans="1:11" x14ac:dyDescent="0.2">
      <c r="A971" t="s">
        <v>473</v>
      </c>
      <c r="B971">
        <v>74</v>
      </c>
      <c r="C971" t="s">
        <v>478</v>
      </c>
      <c r="D971" t="s">
        <v>1366</v>
      </c>
      <c r="E971">
        <v>2027</v>
      </c>
      <c r="F971" s="163">
        <v>46266</v>
      </c>
      <c r="G971" t="s">
        <v>39</v>
      </c>
      <c r="H971" t="s">
        <v>435</v>
      </c>
      <c r="I971">
        <v>205.36</v>
      </c>
      <c r="J971" s="164">
        <v>46219.482270023145</v>
      </c>
      <c r="K971" s="164">
        <v>46234.443921331018</v>
      </c>
    </row>
    <row r="972" spans="1:11" x14ac:dyDescent="0.2">
      <c r="A972" t="s">
        <v>473</v>
      </c>
      <c r="B972">
        <v>74</v>
      </c>
      <c r="C972" t="s">
        <v>478</v>
      </c>
      <c r="D972" t="s">
        <v>1366</v>
      </c>
      <c r="E972">
        <v>2027</v>
      </c>
      <c r="F972" s="163">
        <v>46266</v>
      </c>
      <c r="G972" t="s">
        <v>38</v>
      </c>
      <c r="H972" t="s">
        <v>1367</v>
      </c>
      <c r="I972">
        <v>205.36</v>
      </c>
      <c r="J972" s="164">
        <v>46219.482270023145</v>
      </c>
      <c r="K972" s="164">
        <v>46234.443921331018</v>
      </c>
    </row>
    <row r="973" spans="1:11" x14ac:dyDescent="0.2">
      <c r="A973" t="s">
        <v>473</v>
      </c>
      <c r="B973">
        <v>74</v>
      </c>
      <c r="C973" t="s">
        <v>478</v>
      </c>
      <c r="D973" t="s">
        <v>1366</v>
      </c>
      <c r="E973">
        <v>2027</v>
      </c>
      <c r="F973" s="163">
        <v>46266</v>
      </c>
      <c r="G973" t="s">
        <v>39</v>
      </c>
      <c r="H973" t="s">
        <v>1367</v>
      </c>
      <c r="I973">
        <v>205.36</v>
      </c>
      <c r="J973" s="164">
        <v>46219.482270023145</v>
      </c>
      <c r="K973" s="164">
        <v>46234.443921331018</v>
      </c>
    </row>
    <row r="974" spans="1:11" x14ac:dyDescent="0.2">
      <c r="A974" t="s">
        <v>473</v>
      </c>
      <c r="B974">
        <v>74</v>
      </c>
      <c r="C974" t="s">
        <v>478</v>
      </c>
      <c r="D974" t="s">
        <v>1366</v>
      </c>
      <c r="E974">
        <v>2027</v>
      </c>
      <c r="F974" s="163">
        <v>46296</v>
      </c>
      <c r="G974" t="s">
        <v>38</v>
      </c>
      <c r="H974" t="s">
        <v>435</v>
      </c>
      <c r="I974">
        <v>205.36</v>
      </c>
      <c r="J974" s="164">
        <v>46219.482270023145</v>
      </c>
      <c r="K974" s="164">
        <v>46234.443921331018</v>
      </c>
    </row>
    <row r="975" spans="1:11" x14ac:dyDescent="0.2">
      <c r="A975" t="s">
        <v>473</v>
      </c>
      <c r="B975">
        <v>74</v>
      </c>
      <c r="C975" t="s">
        <v>478</v>
      </c>
      <c r="D975" t="s">
        <v>1366</v>
      </c>
      <c r="E975">
        <v>2027</v>
      </c>
      <c r="F975" s="163">
        <v>46296</v>
      </c>
      <c r="G975" t="s">
        <v>39</v>
      </c>
      <c r="H975" t="s">
        <v>435</v>
      </c>
      <c r="I975">
        <v>205.36</v>
      </c>
      <c r="J975" s="164">
        <v>46219.482270023145</v>
      </c>
      <c r="K975" s="164">
        <v>46234.443921331018</v>
      </c>
    </row>
    <row r="976" spans="1:11" x14ac:dyDescent="0.2">
      <c r="A976" t="s">
        <v>473</v>
      </c>
      <c r="B976">
        <v>74</v>
      </c>
      <c r="C976" t="s">
        <v>478</v>
      </c>
      <c r="D976" t="s">
        <v>1366</v>
      </c>
      <c r="E976">
        <v>2027</v>
      </c>
      <c r="F976" s="163">
        <v>46296</v>
      </c>
      <c r="G976" t="s">
        <v>38</v>
      </c>
      <c r="H976" t="s">
        <v>1367</v>
      </c>
      <c r="I976">
        <v>205.36</v>
      </c>
      <c r="J976" s="164">
        <v>46219.482270023145</v>
      </c>
      <c r="K976" s="164">
        <v>46234.443921331018</v>
      </c>
    </row>
    <row r="977" spans="1:11" x14ac:dyDescent="0.2">
      <c r="A977" t="s">
        <v>473</v>
      </c>
      <c r="B977">
        <v>74</v>
      </c>
      <c r="C977" t="s">
        <v>478</v>
      </c>
      <c r="D977" t="s">
        <v>1366</v>
      </c>
      <c r="E977">
        <v>2027</v>
      </c>
      <c r="F977" s="163">
        <v>46296</v>
      </c>
      <c r="G977" t="s">
        <v>39</v>
      </c>
      <c r="H977" t="s">
        <v>1367</v>
      </c>
      <c r="I977">
        <v>205.36</v>
      </c>
      <c r="J977" s="164">
        <v>46219.482270023145</v>
      </c>
      <c r="K977" s="164">
        <v>46234.443921331018</v>
      </c>
    </row>
    <row r="978" spans="1:11" x14ac:dyDescent="0.2">
      <c r="A978" t="s">
        <v>473</v>
      </c>
      <c r="B978">
        <v>74</v>
      </c>
      <c r="C978" t="s">
        <v>478</v>
      </c>
      <c r="D978" t="s">
        <v>1366</v>
      </c>
      <c r="E978">
        <v>2027</v>
      </c>
      <c r="F978" s="163">
        <v>46327</v>
      </c>
      <c r="G978" t="s">
        <v>38</v>
      </c>
      <c r="H978" t="s">
        <v>435</v>
      </c>
      <c r="I978">
        <v>205.36</v>
      </c>
      <c r="J978" s="164">
        <v>46219.482270023145</v>
      </c>
      <c r="K978" s="164">
        <v>46234.443921331018</v>
      </c>
    </row>
    <row r="979" spans="1:11" x14ac:dyDescent="0.2">
      <c r="A979" t="s">
        <v>473</v>
      </c>
      <c r="B979">
        <v>74</v>
      </c>
      <c r="C979" t="s">
        <v>478</v>
      </c>
      <c r="D979" t="s">
        <v>1366</v>
      </c>
      <c r="E979">
        <v>2027</v>
      </c>
      <c r="F979" s="163">
        <v>46327</v>
      </c>
      <c r="G979" t="s">
        <v>39</v>
      </c>
      <c r="H979" t="s">
        <v>435</v>
      </c>
      <c r="I979">
        <v>205.36</v>
      </c>
      <c r="J979" s="164">
        <v>46219.482270023145</v>
      </c>
      <c r="K979" s="164">
        <v>46234.443921331018</v>
      </c>
    </row>
    <row r="980" spans="1:11" x14ac:dyDescent="0.2">
      <c r="A980" t="s">
        <v>473</v>
      </c>
      <c r="B980">
        <v>74</v>
      </c>
      <c r="C980" t="s">
        <v>478</v>
      </c>
      <c r="D980" t="s">
        <v>1366</v>
      </c>
      <c r="E980">
        <v>2027</v>
      </c>
      <c r="F980" s="163">
        <v>46327</v>
      </c>
      <c r="G980" t="s">
        <v>38</v>
      </c>
      <c r="H980" t="s">
        <v>1367</v>
      </c>
      <c r="I980">
        <v>205.36</v>
      </c>
      <c r="J980" s="164">
        <v>46219.482270023145</v>
      </c>
      <c r="K980" s="164">
        <v>46234.443921331018</v>
      </c>
    </row>
    <row r="981" spans="1:11" x14ac:dyDescent="0.2">
      <c r="A981" t="s">
        <v>473</v>
      </c>
      <c r="B981">
        <v>74</v>
      </c>
      <c r="C981" t="s">
        <v>478</v>
      </c>
      <c r="D981" t="s">
        <v>1366</v>
      </c>
      <c r="E981">
        <v>2027</v>
      </c>
      <c r="F981" s="163">
        <v>46327</v>
      </c>
      <c r="G981" t="s">
        <v>39</v>
      </c>
      <c r="H981" t="s">
        <v>1367</v>
      </c>
      <c r="I981">
        <v>205.36</v>
      </c>
      <c r="J981" s="164">
        <v>46219.482270023145</v>
      </c>
      <c r="K981" s="164">
        <v>46234.443921331018</v>
      </c>
    </row>
    <row r="982" spans="1:11" x14ac:dyDescent="0.2">
      <c r="A982" t="s">
        <v>473</v>
      </c>
      <c r="B982">
        <v>74</v>
      </c>
      <c r="C982" t="s">
        <v>478</v>
      </c>
      <c r="D982" t="s">
        <v>1366</v>
      </c>
      <c r="E982">
        <v>2027</v>
      </c>
      <c r="F982" s="163">
        <v>46357</v>
      </c>
      <c r="G982" t="s">
        <v>38</v>
      </c>
      <c r="H982" t="s">
        <v>435</v>
      </c>
      <c r="I982">
        <v>205.36</v>
      </c>
      <c r="J982" s="164">
        <v>46219.482270023145</v>
      </c>
      <c r="K982" s="164">
        <v>46234.443921331018</v>
      </c>
    </row>
    <row r="983" spans="1:11" x14ac:dyDescent="0.2">
      <c r="A983" t="s">
        <v>473</v>
      </c>
      <c r="B983">
        <v>74</v>
      </c>
      <c r="C983" t="s">
        <v>478</v>
      </c>
      <c r="D983" t="s">
        <v>1366</v>
      </c>
      <c r="E983">
        <v>2027</v>
      </c>
      <c r="F983" s="163">
        <v>46357</v>
      </c>
      <c r="G983" t="s">
        <v>39</v>
      </c>
      <c r="H983" t="s">
        <v>435</v>
      </c>
      <c r="I983">
        <v>205.36</v>
      </c>
      <c r="J983" s="164">
        <v>46219.482270023145</v>
      </c>
      <c r="K983" s="164">
        <v>46234.443921331018</v>
      </c>
    </row>
    <row r="984" spans="1:11" x14ac:dyDescent="0.2">
      <c r="A984" t="s">
        <v>473</v>
      </c>
      <c r="B984">
        <v>74</v>
      </c>
      <c r="C984" t="s">
        <v>478</v>
      </c>
      <c r="D984" t="s">
        <v>1366</v>
      </c>
      <c r="E984">
        <v>2027</v>
      </c>
      <c r="F984" s="163">
        <v>46357</v>
      </c>
      <c r="G984" t="s">
        <v>38</v>
      </c>
      <c r="H984" t="s">
        <v>1367</v>
      </c>
      <c r="I984">
        <v>205.36</v>
      </c>
      <c r="J984" s="164">
        <v>46219.482270023145</v>
      </c>
      <c r="K984" s="164">
        <v>46234.443921331018</v>
      </c>
    </row>
    <row r="985" spans="1:11" x14ac:dyDescent="0.2">
      <c r="A985" t="s">
        <v>473</v>
      </c>
      <c r="B985">
        <v>74</v>
      </c>
      <c r="C985" t="s">
        <v>478</v>
      </c>
      <c r="D985" t="s">
        <v>1366</v>
      </c>
      <c r="E985">
        <v>2027</v>
      </c>
      <c r="F985" s="163">
        <v>46357</v>
      </c>
      <c r="G985" t="s">
        <v>39</v>
      </c>
      <c r="H985" t="s">
        <v>1367</v>
      </c>
      <c r="I985">
        <v>205.36</v>
      </c>
      <c r="J985" s="164">
        <v>46219.482270023145</v>
      </c>
      <c r="K985" s="164">
        <v>46234.443921331018</v>
      </c>
    </row>
    <row r="986" spans="1:11" x14ac:dyDescent="0.2">
      <c r="A986" t="s">
        <v>473</v>
      </c>
      <c r="B986">
        <v>74</v>
      </c>
      <c r="C986" t="s">
        <v>478</v>
      </c>
      <c r="D986" t="s">
        <v>1366</v>
      </c>
      <c r="E986">
        <v>2027</v>
      </c>
      <c r="F986" s="163">
        <v>46388</v>
      </c>
      <c r="G986" t="s">
        <v>38</v>
      </c>
      <c r="H986" t="s">
        <v>435</v>
      </c>
      <c r="I986">
        <v>205.36</v>
      </c>
      <c r="J986" s="164">
        <v>46219.482270023145</v>
      </c>
      <c r="K986" s="164">
        <v>46234.443921331018</v>
      </c>
    </row>
    <row r="987" spans="1:11" x14ac:dyDescent="0.2">
      <c r="A987" t="s">
        <v>473</v>
      </c>
      <c r="B987">
        <v>74</v>
      </c>
      <c r="C987" t="s">
        <v>478</v>
      </c>
      <c r="D987" t="s">
        <v>1366</v>
      </c>
      <c r="E987">
        <v>2027</v>
      </c>
      <c r="F987" s="163">
        <v>46388</v>
      </c>
      <c r="G987" t="s">
        <v>39</v>
      </c>
      <c r="H987" t="s">
        <v>435</v>
      </c>
      <c r="I987">
        <v>205.36</v>
      </c>
      <c r="J987" s="164">
        <v>46219.482270023145</v>
      </c>
      <c r="K987" s="164">
        <v>46234.443921331018</v>
      </c>
    </row>
    <row r="988" spans="1:11" x14ac:dyDescent="0.2">
      <c r="A988" t="s">
        <v>473</v>
      </c>
      <c r="B988">
        <v>74</v>
      </c>
      <c r="C988" t="s">
        <v>478</v>
      </c>
      <c r="D988" t="s">
        <v>1366</v>
      </c>
      <c r="E988">
        <v>2027</v>
      </c>
      <c r="F988" s="163">
        <v>46388</v>
      </c>
      <c r="G988" t="s">
        <v>38</v>
      </c>
      <c r="H988" t="s">
        <v>1367</v>
      </c>
      <c r="I988">
        <v>205.36</v>
      </c>
      <c r="J988" s="164">
        <v>46219.482270023145</v>
      </c>
      <c r="K988" s="164">
        <v>46234.443921331018</v>
      </c>
    </row>
    <row r="989" spans="1:11" x14ac:dyDescent="0.2">
      <c r="A989" t="s">
        <v>473</v>
      </c>
      <c r="B989">
        <v>74</v>
      </c>
      <c r="C989" t="s">
        <v>478</v>
      </c>
      <c r="D989" t="s">
        <v>1366</v>
      </c>
      <c r="E989">
        <v>2027</v>
      </c>
      <c r="F989" s="163">
        <v>46388</v>
      </c>
      <c r="G989" t="s">
        <v>39</v>
      </c>
      <c r="H989" t="s">
        <v>1367</v>
      </c>
      <c r="I989">
        <v>205.36</v>
      </c>
      <c r="J989" s="164">
        <v>46219.482270023145</v>
      </c>
      <c r="K989" s="164">
        <v>46234.443921331018</v>
      </c>
    </row>
    <row r="990" spans="1:11" x14ac:dyDescent="0.2">
      <c r="A990" t="s">
        <v>473</v>
      </c>
      <c r="B990">
        <v>74</v>
      </c>
      <c r="C990" t="s">
        <v>478</v>
      </c>
      <c r="D990" t="s">
        <v>1366</v>
      </c>
      <c r="E990">
        <v>2027</v>
      </c>
      <c r="F990" s="163">
        <v>46419</v>
      </c>
      <c r="G990" t="s">
        <v>38</v>
      </c>
      <c r="H990" t="s">
        <v>435</v>
      </c>
      <c r="I990">
        <v>205.36</v>
      </c>
      <c r="J990" s="164">
        <v>46219.482270023145</v>
      </c>
      <c r="K990" s="164">
        <v>46234.443921331018</v>
      </c>
    </row>
    <row r="991" spans="1:11" x14ac:dyDescent="0.2">
      <c r="A991" t="s">
        <v>473</v>
      </c>
      <c r="B991">
        <v>74</v>
      </c>
      <c r="C991" t="s">
        <v>478</v>
      </c>
      <c r="D991" t="s">
        <v>1366</v>
      </c>
      <c r="E991">
        <v>2027</v>
      </c>
      <c r="F991" s="163">
        <v>46419</v>
      </c>
      <c r="G991" t="s">
        <v>39</v>
      </c>
      <c r="H991" t="s">
        <v>435</v>
      </c>
      <c r="I991">
        <v>205.36</v>
      </c>
      <c r="J991" s="164">
        <v>46219.482270023145</v>
      </c>
      <c r="K991" s="164">
        <v>46234.443921331018</v>
      </c>
    </row>
    <row r="992" spans="1:11" x14ac:dyDescent="0.2">
      <c r="A992" t="s">
        <v>473</v>
      </c>
      <c r="B992">
        <v>74</v>
      </c>
      <c r="C992" t="s">
        <v>478</v>
      </c>
      <c r="D992" t="s">
        <v>1366</v>
      </c>
      <c r="E992">
        <v>2027</v>
      </c>
      <c r="F992" s="163">
        <v>46419</v>
      </c>
      <c r="G992" t="s">
        <v>38</v>
      </c>
      <c r="H992" t="s">
        <v>1367</v>
      </c>
      <c r="I992">
        <v>205.36</v>
      </c>
      <c r="J992" s="164">
        <v>46219.482270023145</v>
      </c>
      <c r="K992" s="164">
        <v>46234.443921331018</v>
      </c>
    </row>
    <row r="993" spans="1:11" x14ac:dyDescent="0.2">
      <c r="A993" t="s">
        <v>473</v>
      </c>
      <c r="B993">
        <v>74</v>
      </c>
      <c r="C993" t="s">
        <v>478</v>
      </c>
      <c r="D993" t="s">
        <v>1366</v>
      </c>
      <c r="E993">
        <v>2027</v>
      </c>
      <c r="F993" s="163">
        <v>46419</v>
      </c>
      <c r="G993" t="s">
        <v>39</v>
      </c>
      <c r="H993" t="s">
        <v>1367</v>
      </c>
      <c r="I993">
        <v>205.36</v>
      </c>
      <c r="J993" s="164">
        <v>46219.482270023145</v>
      </c>
      <c r="K993" s="164">
        <v>46234.443921331018</v>
      </c>
    </row>
    <row r="994" spans="1:11" x14ac:dyDescent="0.2">
      <c r="A994" t="s">
        <v>473</v>
      </c>
      <c r="B994">
        <v>74</v>
      </c>
      <c r="C994" t="s">
        <v>478</v>
      </c>
      <c r="D994" t="s">
        <v>1366</v>
      </c>
      <c r="E994">
        <v>2027</v>
      </c>
      <c r="F994" s="163">
        <v>46447</v>
      </c>
      <c r="G994" t="s">
        <v>38</v>
      </c>
      <c r="H994" t="s">
        <v>435</v>
      </c>
      <c r="I994">
        <v>205.36</v>
      </c>
      <c r="J994" s="164">
        <v>46219.482270023145</v>
      </c>
      <c r="K994" s="164">
        <v>46234.443921331018</v>
      </c>
    </row>
    <row r="995" spans="1:11" x14ac:dyDescent="0.2">
      <c r="A995" t="s">
        <v>473</v>
      </c>
      <c r="B995">
        <v>74</v>
      </c>
      <c r="C995" t="s">
        <v>478</v>
      </c>
      <c r="D995" t="s">
        <v>1366</v>
      </c>
      <c r="E995">
        <v>2027</v>
      </c>
      <c r="F995" s="163">
        <v>46447</v>
      </c>
      <c r="G995" t="s">
        <v>39</v>
      </c>
      <c r="H995" t="s">
        <v>435</v>
      </c>
      <c r="I995">
        <v>205.36</v>
      </c>
      <c r="J995" s="164">
        <v>46219.482270023145</v>
      </c>
      <c r="K995" s="164">
        <v>46234.443921331018</v>
      </c>
    </row>
    <row r="996" spans="1:11" x14ac:dyDescent="0.2">
      <c r="A996" t="s">
        <v>473</v>
      </c>
      <c r="B996">
        <v>74</v>
      </c>
      <c r="C996" t="s">
        <v>478</v>
      </c>
      <c r="D996" t="s">
        <v>1366</v>
      </c>
      <c r="E996">
        <v>2027</v>
      </c>
      <c r="F996" s="163">
        <v>46447</v>
      </c>
      <c r="G996" t="s">
        <v>38</v>
      </c>
      <c r="H996" t="s">
        <v>1367</v>
      </c>
      <c r="I996">
        <v>205.36</v>
      </c>
      <c r="J996" s="164">
        <v>46219.482270023145</v>
      </c>
      <c r="K996" s="164">
        <v>46234.443921331018</v>
      </c>
    </row>
    <row r="997" spans="1:11" x14ac:dyDescent="0.2">
      <c r="A997" t="s">
        <v>473</v>
      </c>
      <c r="B997">
        <v>74</v>
      </c>
      <c r="C997" t="s">
        <v>478</v>
      </c>
      <c r="D997" t="s">
        <v>1366</v>
      </c>
      <c r="E997">
        <v>2027</v>
      </c>
      <c r="F997" s="163">
        <v>46447</v>
      </c>
      <c r="G997" t="s">
        <v>39</v>
      </c>
      <c r="H997" t="s">
        <v>1367</v>
      </c>
      <c r="I997">
        <v>205.36</v>
      </c>
      <c r="J997" s="164">
        <v>46219.482270023145</v>
      </c>
      <c r="K997" s="164">
        <v>46234.443921331018</v>
      </c>
    </row>
    <row r="998" spans="1:11" x14ac:dyDescent="0.2">
      <c r="A998" t="s">
        <v>473</v>
      </c>
      <c r="B998">
        <v>74</v>
      </c>
      <c r="C998" t="s">
        <v>478</v>
      </c>
      <c r="D998" t="s">
        <v>1366</v>
      </c>
      <c r="E998">
        <v>2027</v>
      </c>
      <c r="F998" s="163">
        <v>46478</v>
      </c>
      <c r="G998" t="s">
        <v>38</v>
      </c>
      <c r="H998" t="s">
        <v>435</v>
      </c>
      <c r="I998">
        <v>205.36</v>
      </c>
      <c r="J998" s="164">
        <v>46219.482270023145</v>
      </c>
      <c r="K998" s="164">
        <v>46234.443921331018</v>
      </c>
    </row>
    <row r="999" spans="1:11" x14ac:dyDescent="0.2">
      <c r="A999" t="s">
        <v>473</v>
      </c>
      <c r="B999">
        <v>74</v>
      </c>
      <c r="C999" t="s">
        <v>478</v>
      </c>
      <c r="D999" t="s">
        <v>1366</v>
      </c>
      <c r="E999">
        <v>2027</v>
      </c>
      <c r="F999" s="163">
        <v>46478</v>
      </c>
      <c r="G999" t="s">
        <v>39</v>
      </c>
      <c r="H999" t="s">
        <v>435</v>
      </c>
      <c r="I999">
        <v>205.36</v>
      </c>
      <c r="J999" s="164">
        <v>46219.482270023145</v>
      </c>
      <c r="K999" s="164">
        <v>46234.443921331018</v>
      </c>
    </row>
    <row r="1000" spans="1:11" x14ac:dyDescent="0.2">
      <c r="A1000" t="s">
        <v>473</v>
      </c>
      <c r="B1000">
        <v>74</v>
      </c>
      <c r="C1000" t="s">
        <v>478</v>
      </c>
      <c r="D1000" t="s">
        <v>1366</v>
      </c>
      <c r="E1000">
        <v>2027</v>
      </c>
      <c r="F1000" s="163">
        <v>46478</v>
      </c>
      <c r="G1000" t="s">
        <v>38</v>
      </c>
      <c r="H1000" t="s">
        <v>1367</v>
      </c>
      <c r="I1000">
        <v>205.36</v>
      </c>
      <c r="J1000" s="164">
        <v>46219.482270023145</v>
      </c>
      <c r="K1000" s="164">
        <v>46234.443921331018</v>
      </c>
    </row>
    <row r="1001" spans="1:11" x14ac:dyDescent="0.2">
      <c r="A1001" t="s">
        <v>473</v>
      </c>
      <c r="B1001">
        <v>74</v>
      </c>
      <c r="C1001" t="s">
        <v>478</v>
      </c>
      <c r="D1001" t="s">
        <v>1366</v>
      </c>
      <c r="E1001">
        <v>2027</v>
      </c>
      <c r="F1001" s="163">
        <v>46478</v>
      </c>
      <c r="G1001" t="s">
        <v>39</v>
      </c>
      <c r="H1001" t="s">
        <v>1367</v>
      </c>
      <c r="I1001">
        <v>205.36</v>
      </c>
      <c r="J1001" s="164">
        <v>46219.482270023145</v>
      </c>
      <c r="K1001" s="164">
        <v>46234.443921331018</v>
      </c>
    </row>
    <row r="1002" spans="1:11" x14ac:dyDescent="0.2">
      <c r="A1002" t="s">
        <v>473</v>
      </c>
      <c r="B1002">
        <v>74</v>
      </c>
      <c r="C1002" t="s">
        <v>478</v>
      </c>
      <c r="D1002" t="s">
        <v>1366</v>
      </c>
      <c r="E1002">
        <v>2027</v>
      </c>
      <c r="F1002" s="163">
        <v>46508</v>
      </c>
      <c r="G1002" t="s">
        <v>38</v>
      </c>
      <c r="H1002" t="s">
        <v>435</v>
      </c>
      <c r="I1002">
        <v>205.36</v>
      </c>
      <c r="J1002" s="164">
        <v>46219.482270023145</v>
      </c>
      <c r="K1002" s="164">
        <v>46234.443921331018</v>
      </c>
    </row>
    <row r="1003" spans="1:11" x14ac:dyDescent="0.2">
      <c r="A1003" t="s">
        <v>473</v>
      </c>
      <c r="B1003">
        <v>74</v>
      </c>
      <c r="C1003" t="s">
        <v>478</v>
      </c>
      <c r="D1003" t="s">
        <v>1366</v>
      </c>
      <c r="E1003">
        <v>2027</v>
      </c>
      <c r="F1003" s="163">
        <v>46508</v>
      </c>
      <c r="G1003" t="s">
        <v>39</v>
      </c>
      <c r="H1003" t="s">
        <v>435</v>
      </c>
      <c r="I1003">
        <v>205.36</v>
      </c>
      <c r="J1003" s="164">
        <v>46219.482270023145</v>
      </c>
      <c r="K1003" s="164">
        <v>46234.443921331018</v>
      </c>
    </row>
    <row r="1004" spans="1:11" x14ac:dyDescent="0.2">
      <c r="A1004" t="s">
        <v>473</v>
      </c>
      <c r="B1004">
        <v>74</v>
      </c>
      <c r="C1004" t="s">
        <v>478</v>
      </c>
      <c r="D1004" t="s">
        <v>1366</v>
      </c>
      <c r="E1004">
        <v>2027</v>
      </c>
      <c r="F1004" s="163">
        <v>46508</v>
      </c>
      <c r="G1004" t="s">
        <v>38</v>
      </c>
      <c r="H1004" t="s">
        <v>1367</v>
      </c>
      <c r="I1004">
        <v>205.36</v>
      </c>
      <c r="J1004" s="164">
        <v>46219.482270023145</v>
      </c>
      <c r="K1004" s="164">
        <v>46234.443921331018</v>
      </c>
    </row>
    <row r="1005" spans="1:11" x14ac:dyDescent="0.2">
      <c r="A1005" t="s">
        <v>473</v>
      </c>
      <c r="B1005">
        <v>74</v>
      </c>
      <c r="C1005" t="s">
        <v>478</v>
      </c>
      <c r="D1005" t="s">
        <v>1366</v>
      </c>
      <c r="E1005">
        <v>2027</v>
      </c>
      <c r="F1005" s="163">
        <v>46508</v>
      </c>
      <c r="G1005" t="s">
        <v>39</v>
      </c>
      <c r="H1005" t="s">
        <v>1367</v>
      </c>
      <c r="I1005">
        <v>205.36</v>
      </c>
      <c r="J1005" s="164">
        <v>46219.482270023145</v>
      </c>
      <c r="K1005" s="164">
        <v>46234.443921331018</v>
      </c>
    </row>
    <row r="1006" spans="1:11" x14ac:dyDescent="0.2">
      <c r="A1006" t="s">
        <v>473</v>
      </c>
      <c r="B1006">
        <v>74</v>
      </c>
      <c r="C1006" t="s">
        <v>478</v>
      </c>
      <c r="D1006" t="s">
        <v>1366</v>
      </c>
      <c r="E1006">
        <v>2027</v>
      </c>
      <c r="F1006" s="163">
        <v>46539</v>
      </c>
      <c r="G1006" t="s">
        <v>38</v>
      </c>
      <c r="H1006" t="s">
        <v>435</v>
      </c>
      <c r="I1006">
        <v>205.36</v>
      </c>
      <c r="J1006" s="164">
        <v>46219.482270023145</v>
      </c>
      <c r="K1006" s="164">
        <v>46234.443921331018</v>
      </c>
    </row>
    <row r="1007" spans="1:11" x14ac:dyDescent="0.2">
      <c r="A1007" t="s">
        <v>473</v>
      </c>
      <c r="B1007">
        <v>74</v>
      </c>
      <c r="C1007" t="s">
        <v>478</v>
      </c>
      <c r="D1007" t="s">
        <v>1366</v>
      </c>
      <c r="E1007">
        <v>2027</v>
      </c>
      <c r="F1007" s="163">
        <v>46539</v>
      </c>
      <c r="G1007" t="s">
        <v>39</v>
      </c>
      <c r="H1007" t="s">
        <v>435</v>
      </c>
      <c r="I1007">
        <v>205.36</v>
      </c>
      <c r="J1007" s="164">
        <v>46219.482270023145</v>
      </c>
      <c r="K1007" s="164">
        <v>46234.443921331018</v>
      </c>
    </row>
    <row r="1008" spans="1:11" x14ac:dyDescent="0.2">
      <c r="A1008" t="s">
        <v>473</v>
      </c>
      <c r="B1008">
        <v>74</v>
      </c>
      <c r="C1008" t="s">
        <v>478</v>
      </c>
      <c r="D1008" t="s">
        <v>1366</v>
      </c>
      <c r="E1008">
        <v>2027</v>
      </c>
      <c r="F1008" s="163">
        <v>46539</v>
      </c>
      <c r="G1008" t="s">
        <v>38</v>
      </c>
      <c r="H1008" t="s">
        <v>1367</v>
      </c>
      <c r="I1008">
        <v>205.36</v>
      </c>
      <c r="J1008" s="164">
        <v>46219.482270023145</v>
      </c>
      <c r="K1008" s="164">
        <v>46234.443921331018</v>
      </c>
    </row>
    <row r="1009" spans="1:11" x14ac:dyDescent="0.2">
      <c r="A1009" t="s">
        <v>473</v>
      </c>
      <c r="B1009">
        <v>74</v>
      </c>
      <c r="C1009" t="s">
        <v>478</v>
      </c>
      <c r="D1009" t="s">
        <v>1366</v>
      </c>
      <c r="E1009">
        <v>2027</v>
      </c>
      <c r="F1009" s="163">
        <v>46539</v>
      </c>
      <c r="G1009" t="s">
        <v>39</v>
      </c>
      <c r="H1009" t="s">
        <v>1367</v>
      </c>
      <c r="I1009">
        <v>205.36</v>
      </c>
      <c r="J1009" s="164">
        <v>46219.482270023145</v>
      </c>
      <c r="K1009" s="164">
        <v>46234.443921331018</v>
      </c>
    </row>
    <row r="1010" spans="1:11" x14ac:dyDescent="0.2">
      <c r="A1010" t="s">
        <v>473</v>
      </c>
      <c r="B1010">
        <v>75</v>
      </c>
      <c r="C1010" t="s">
        <v>479</v>
      </c>
      <c r="D1010" t="s">
        <v>1366</v>
      </c>
      <c r="E1010">
        <v>2027</v>
      </c>
      <c r="F1010" s="163">
        <v>46204</v>
      </c>
      <c r="G1010" t="s">
        <v>38</v>
      </c>
      <c r="H1010" t="s">
        <v>435</v>
      </c>
      <c r="I1010">
        <v>821.45</v>
      </c>
      <c r="J1010" s="164">
        <v>46219.482270023145</v>
      </c>
      <c r="K1010" s="164">
        <v>46234.443921331018</v>
      </c>
    </row>
    <row r="1011" spans="1:11" x14ac:dyDescent="0.2">
      <c r="A1011" t="s">
        <v>473</v>
      </c>
      <c r="B1011">
        <v>75</v>
      </c>
      <c r="C1011" t="s">
        <v>479</v>
      </c>
      <c r="D1011" t="s">
        <v>1366</v>
      </c>
      <c r="E1011">
        <v>2027</v>
      </c>
      <c r="F1011" s="163">
        <v>46204</v>
      </c>
      <c r="G1011" t="s">
        <v>39</v>
      </c>
      <c r="H1011" t="s">
        <v>435</v>
      </c>
      <c r="I1011">
        <v>821.45</v>
      </c>
      <c r="J1011" s="164">
        <v>46219.482270023145</v>
      </c>
      <c r="K1011" s="164">
        <v>46234.443921331018</v>
      </c>
    </row>
    <row r="1012" spans="1:11" x14ac:dyDescent="0.2">
      <c r="A1012" t="s">
        <v>473</v>
      </c>
      <c r="B1012">
        <v>75</v>
      </c>
      <c r="C1012" t="s">
        <v>479</v>
      </c>
      <c r="D1012" t="s">
        <v>1366</v>
      </c>
      <c r="E1012">
        <v>2027</v>
      </c>
      <c r="F1012" s="163">
        <v>46204</v>
      </c>
      <c r="G1012" t="s">
        <v>38</v>
      </c>
      <c r="H1012" t="s">
        <v>1367</v>
      </c>
      <c r="I1012">
        <v>821.45</v>
      </c>
      <c r="J1012" s="164">
        <v>46219.482270023145</v>
      </c>
      <c r="K1012" s="164">
        <v>46234.443921331018</v>
      </c>
    </row>
    <row r="1013" spans="1:11" x14ac:dyDescent="0.2">
      <c r="A1013" t="s">
        <v>473</v>
      </c>
      <c r="B1013">
        <v>75</v>
      </c>
      <c r="C1013" t="s">
        <v>479</v>
      </c>
      <c r="D1013" t="s">
        <v>1366</v>
      </c>
      <c r="E1013">
        <v>2027</v>
      </c>
      <c r="F1013" s="163">
        <v>46204</v>
      </c>
      <c r="G1013" t="s">
        <v>39</v>
      </c>
      <c r="H1013" t="s">
        <v>1367</v>
      </c>
      <c r="I1013">
        <v>821.45</v>
      </c>
      <c r="J1013" s="164">
        <v>46219.482270023145</v>
      </c>
      <c r="K1013" s="164">
        <v>46234.443921331018</v>
      </c>
    </row>
    <row r="1014" spans="1:11" x14ac:dyDescent="0.2">
      <c r="A1014" t="s">
        <v>473</v>
      </c>
      <c r="B1014">
        <v>75</v>
      </c>
      <c r="C1014" t="s">
        <v>479</v>
      </c>
      <c r="D1014" t="s">
        <v>1366</v>
      </c>
      <c r="E1014">
        <v>2027</v>
      </c>
      <c r="F1014" s="163">
        <v>46235</v>
      </c>
      <c r="G1014" t="s">
        <v>38</v>
      </c>
      <c r="H1014" t="s">
        <v>435</v>
      </c>
      <c r="I1014">
        <v>821.45</v>
      </c>
      <c r="J1014" s="164">
        <v>46219.482270023145</v>
      </c>
      <c r="K1014" s="164">
        <v>46234.443921331018</v>
      </c>
    </row>
    <row r="1015" spans="1:11" x14ac:dyDescent="0.2">
      <c r="A1015" t="s">
        <v>473</v>
      </c>
      <c r="B1015">
        <v>75</v>
      </c>
      <c r="C1015" t="s">
        <v>479</v>
      </c>
      <c r="D1015" t="s">
        <v>1366</v>
      </c>
      <c r="E1015">
        <v>2027</v>
      </c>
      <c r="F1015" s="163">
        <v>46235</v>
      </c>
      <c r="G1015" t="s">
        <v>39</v>
      </c>
      <c r="H1015" t="s">
        <v>435</v>
      </c>
      <c r="I1015">
        <v>821.45</v>
      </c>
      <c r="J1015" s="164">
        <v>46219.482270023145</v>
      </c>
      <c r="K1015" s="164">
        <v>46234.443921331018</v>
      </c>
    </row>
    <row r="1016" spans="1:11" x14ac:dyDescent="0.2">
      <c r="A1016" t="s">
        <v>473</v>
      </c>
      <c r="B1016">
        <v>75</v>
      </c>
      <c r="C1016" t="s">
        <v>479</v>
      </c>
      <c r="D1016" t="s">
        <v>1366</v>
      </c>
      <c r="E1016">
        <v>2027</v>
      </c>
      <c r="F1016" s="163">
        <v>46235</v>
      </c>
      <c r="G1016" t="s">
        <v>38</v>
      </c>
      <c r="H1016" t="s">
        <v>1367</v>
      </c>
      <c r="I1016">
        <v>821.45</v>
      </c>
      <c r="J1016" s="164">
        <v>46219.482270023145</v>
      </c>
      <c r="K1016" s="164">
        <v>46234.443921331018</v>
      </c>
    </row>
    <row r="1017" spans="1:11" x14ac:dyDescent="0.2">
      <c r="A1017" t="s">
        <v>473</v>
      </c>
      <c r="B1017">
        <v>75</v>
      </c>
      <c r="C1017" t="s">
        <v>479</v>
      </c>
      <c r="D1017" t="s">
        <v>1366</v>
      </c>
      <c r="E1017">
        <v>2027</v>
      </c>
      <c r="F1017" s="163">
        <v>46235</v>
      </c>
      <c r="G1017" t="s">
        <v>39</v>
      </c>
      <c r="H1017" t="s">
        <v>1367</v>
      </c>
      <c r="I1017">
        <v>821.45</v>
      </c>
      <c r="J1017" s="164">
        <v>46219.482270023145</v>
      </c>
      <c r="K1017" s="164">
        <v>46234.443921331018</v>
      </c>
    </row>
    <row r="1018" spans="1:11" x14ac:dyDescent="0.2">
      <c r="A1018" t="s">
        <v>473</v>
      </c>
      <c r="B1018">
        <v>75</v>
      </c>
      <c r="C1018" t="s">
        <v>479</v>
      </c>
      <c r="D1018" t="s">
        <v>1366</v>
      </c>
      <c r="E1018">
        <v>2027</v>
      </c>
      <c r="F1018" s="163">
        <v>46266</v>
      </c>
      <c r="G1018" t="s">
        <v>38</v>
      </c>
      <c r="H1018" t="s">
        <v>435</v>
      </c>
      <c r="I1018">
        <v>821.45</v>
      </c>
      <c r="J1018" s="164">
        <v>46219.482270023145</v>
      </c>
      <c r="K1018" s="164">
        <v>46234.443921331018</v>
      </c>
    </row>
    <row r="1019" spans="1:11" x14ac:dyDescent="0.2">
      <c r="A1019" t="s">
        <v>473</v>
      </c>
      <c r="B1019">
        <v>75</v>
      </c>
      <c r="C1019" t="s">
        <v>479</v>
      </c>
      <c r="D1019" t="s">
        <v>1366</v>
      </c>
      <c r="E1019">
        <v>2027</v>
      </c>
      <c r="F1019" s="163">
        <v>46266</v>
      </c>
      <c r="G1019" t="s">
        <v>39</v>
      </c>
      <c r="H1019" t="s">
        <v>435</v>
      </c>
      <c r="I1019">
        <v>821.45</v>
      </c>
      <c r="J1019" s="164">
        <v>46219.482270023145</v>
      </c>
      <c r="K1019" s="164">
        <v>46234.443921331018</v>
      </c>
    </row>
    <row r="1020" spans="1:11" x14ac:dyDescent="0.2">
      <c r="A1020" t="s">
        <v>473</v>
      </c>
      <c r="B1020">
        <v>75</v>
      </c>
      <c r="C1020" t="s">
        <v>479</v>
      </c>
      <c r="D1020" t="s">
        <v>1366</v>
      </c>
      <c r="E1020">
        <v>2027</v>
      </c>
      <c r="F1020" s="163">
        <v>46266</v>
      </c>
      <c r="G1020" t="s">
        <v>38</v>
      </c>
      <c r="H1020" t="s">
        <v>1367</v>
      </c>
      <c r="I1020">
        <v>821.45</v>
      </c>
      <c r="J1020" s="164">
        <v>46219.482270023145</v>
      </c>
      <c r="K1020" s="164">
        <v>46234.443921331018</v>
      </c>
    </row>
    <row r="1021" spans="1:11" x14ac:dyDescent="0.2">
      <c r="A1021" t="s">
        <v>473</v>
      </c>
      <c r="B1021">
        <v>75</v>
      </c>
      <c r="C1021" t="s">
        <v>479</v>
      </c>
      <c r="D1021" t="s">
        <v>1366</v>
      </c>
      <c r="E1021">
        <v>2027</v>
      </c>
      <c r="F1021" s="163">
        <v>46266</v>
      </c>
      <c r="G1021" t="s">
        <v>39</v>
      </c>
      <c r="H1021" t="s">
        <v>1367</v>
      </c>
      <c r="I1021">
        <v>821.45</v>
      </c>
      <c r="J1021" s="164">
        <v>46219.482270023145</v>
      </c>
      <c r="K1021" s="164">
        <v>46234.443921331018</v>
      </c>
    </row>
    <row r="1022" spans="1:11" x14ac:dyDescent="0.2">
      <c r="A1022" t="s">
        <v>473</v>
      </c>
      <c r="B1022">
        <v>75</v>
      </c>
      <c r="C1022" t="s">
        <v>479</v>
      </c>
      <c r="D1022" t="s">
        <v>1366</v>
      </c>
      <c r="E1022">
        <v>2027</v>
      </c>
      <c r="F1022" s="163">
        <v>46296</v>
      </c>
      <c r="G1022" t="s">
        <v>38</v>
      </c>
      <c r="H1022" t="s">
        <v>435</v>
      </c>
      <c r="I1022">
        <v>821.45</v>
      </c>
      <c r="J1022" s="164">
        <v>46219.482270023145</v>
      </c>
      <c r="K1022" s="164">
        <v>46234.443921331018</v>
      </c>
    </row>
    <row r="1023" spans="1:11" x14ac:dyDescent="0.2">
      <c r="A1023" t="s">
        <v>473</v>
      </c>
      <c r="B1023">
        <v>75</v>
      </c>
      <c r="C1023" t="s">
        <v>479</v>
      </c>
      <c r="D1023" t="s">
        <v>1366</v>
      </c>
      <c r="E1023">
        <v>2027</v>
      </c>
      <c r="F1023" s="163">
        <v>46296</v>
      </c>
      <c r="G1023" t="s">
        <v>39</v>
      </c>
      <c r="H1023" t="s">
        <v>435</v>
      </c>
      <c r="I1023">
        <v>821.45</v>
      </c>
      <c r="J1023" s="164">
        <v>46219.482270023145</v>
      </c>
      <c r="K1023" s="164">
        <v>46234.443921331018</v>
      </c>
    </row>
    <row r="1024" spans="1:11" x14ac:dyDescent="0.2">
      <c r="A1024" t="s">
        <v>473</v>
      </c>
      <c r="B1024">
        <v>75</v>
      </c>
      <c r="C1024" t="s">
        <v>479</v>
      </c>
      <c r="D1024" t="s">
        <v>1366</v>
      </c>
      <c r="E1024">
        <v>2027</v>
      </c>
      <c r="F1024" s="163">
        <v>46296</v>
      </c>
      <c r="G1024" t="s">
        <v>38</v>
      </c>
      <c r="H1024" t="s">
        <v>1367</v>
      </c>
      <c r="I1024">
        <v>821.45</v>
      </c>
      <c r="J1024" s="164">
        <v>46219.482270023145</v>
      </c>
      <c r="K1024" s="164">
        <v>46234.443921331018</v>
      </c>
    </row>
    <row r="1025" spans="1:11" x14ac:dyDescent="0.2">
      <c r="A1025" t="s">
        <v>473</v>
      </c>
      <c r="B1025">
        <v>75</v>
      </c>
      <c r="C1025" t="s">
        <v>479</v>
      </c>
      <c r="D1025" t="s">
        <v>1366</v>
      </c>
      <c r="E1025">
        <v>2027</v>
      </c>
      <c r="F1025" s="163">
        <v>46296</v>
      </c>
      <c r="G1025" t="s">
        <v>39</v>
      </c>
      <c r="H1025" t="s">
        <v>1367</v>
      </c>
      <c r="I1025">
        <v>821.45</v>
      </c>
      <c r="J1025" s="164">
        <v>46219.482270023145</v>
      </c>
      <c r="K1025" s="164">
        <v>46234.443921331018</v>
      </c>
    </row>
    <row r="1026" spans="1:11" x14ac:dyDescent="0.2">
      <c r="A1026" t="s">
        <v>473</v>
      </c>
      <c r="B1026">
        <v>75</v>
      </c>
      <c r="C1026" t="s">
        <v>479</v>
      </c>
      <c r="D1026" t="s">
        <v>1366</v>
      </c>
      <c r="E1026">
        <v>2027</v>
      </c>
      <c r="F1026" s="163">
        <v>46327</v>
      </c>
      <c r="G1026" t="s">
        <v>38</v>
      </c>
      <c r="H1026" t="s">
        <v>435</v>
      </c>
      <c r="I1026">
        <v>821.45</v>
      </c>
      <c r="J1026" s="164">
        <v>46219.482270023145</v>
      </c>
      <c r="K1026" s="164">
        <v>46234.443921331018</v>
      </c>
    </row>
    <row r="1027" spans="1:11" x14ac:dyDescent="0.2">
      <c r="A1027" t="s">
        <v>473</v>
      </c>
      <c r="B1027">
        <v>75</v>
      </c>
      <c r="C1027" t="s">
        <v>479</v>
      </c>
      <c r="D1027" t="s">
        <v>1366</v>
      </c>
      <c r="E1027">
        <v>2027</v>
      </c>
      <c r="F1027" s="163">
        <v>46327</v>
      </c>
      <c r="G1027" t="s">
        <v>39</v>
      </c>
      <c r="H1027" t="s">
        <v>435</v>
      </c>
      <c r="I1027">
        <v>821.45</v>
      </c>
      <c r="J1027" s="164">
        <v>46219.482270023145</v>
      </c>
      <c r="K1027" s="164">
        <v>46234.443921331018</v>
      </c>
    </row>
    <row r="1028" spans="1:11" x14ac:dyDescent="0.2">
      <c r="A1028" t="s">
        <v>473</v>
      </c>
      <c r="B1028">
        <v>75</v>
      </c>
      <c r="C1028" t="s">
        <v>479</v>
      </c>
      <c r="D1028" t="s">
        <v>1366</v>
      </c>
      <c r="E1028">
        <v>2027</v>
      </c>
      <c r="F1028" s="163">
        <v>46327</v>
      </c>
      <c r="G1028" t="s">
        <v>38</v>
      </c>
      <c r="H1028" t="s">
        <v>1367</v>
      </c>
      <c r="I1028">
        <v>821.45</v>
      </c>
      <c r="J1028" s="164">
        <v>46219.482270023145</v>
      </c>
      <c r="K1028" s="164">
        <v>46234.443921331018</v>
      </c>
    </row>
    <row r="1029" spans="1:11" x14ac:dyDescent="0.2">
      <c r="A1029" t="s">
        <v>473</v>
      </c>
      <c r="B1029">
        <v>75</v>
      </c>
      <c r="C1029" t="s">
        <v>479</v>
      </c>
      <c r="D1029" t="s">
        <v>1366</v>
      </c>
      <c r="E1029">
        <v>2027</v>
      </c>
      <c r="F1029" s="163">
        <v>46327</v>
      </c>
      <c r="G1029" t="s">
        <v>39</v>
      </c>
      <c r="H1029" t="s">
        <v>1367</v>
      </c>
      <c r="I1029">
        <v>821.45</v>
      </c>
      <c r="J1029" s="164">
        <v>46219.482270023145</v>
      </c>
      <c r="K1029" s="164">
        <v>46234.443921331018</v>
      </c>
    </row>
    <row r="1030" spans="1:11" x14ac:dyDescent="0.2">
      <c r="A1030" t="s">
        <v>473</v>
      </c>
      <c r="B1030">
        <v>75</v>
      </c>
      <c r="C1030" t="s">
        <v>479</v>
      </c>
      <c r="D1030" t="s">
        <v>1366</v>
      </c>
      <c r="E1030">
        <v>2027</v>
      </c>
      <c r="F1030" s="163">
        <v>46357</v>
      </c>
      <c r="G1030" t="s">
        <v>38</v>
      </c>
      <c r="H1030" t="s">
        <v>435</v>
      </c>
      <c r="I1030">
        <v>821.45</v>
      </c>
      <c r="J1030" s="164">
        <v>46219.482270023145</v>
      </c>
      <c r="K1030" s="164">
        <v>46234.443921331018</v>
      </c>
    </row>
    <row r="1031" spans="1:11" x14ac:dyDescent="0.2">
      <c r="A1031" t="s">
        <v>473</v>
      </c>
      <c r="B1031">
        <v>75</v>
      </c>
      <c r="C1031" t="s">
        <v>479</v>
      </c>
      <c r="D1031" t="s">
        <v>1366</v>
      </c>
      <c r="E1031">
        <v>2027</v>
      </c>
      <c r="F1031" s="163">
        <v>46357</v>
      </c>
      <c r="G1031" t="s">
        <v>39</v>
      </c>
      <c r="H1031" t="s">
        <v>435</v>
      </c>
      <c r="I1031">
        <v>821.45</v>
      </c>
      <c r="J1031" s="164">
        <v>46219.482270023145</v>
      </c>
      <c r="K1031" s="164">
        <v>46234.443921331018</v>
      </c>
    </row>
    <row r="1032" spans="1:11" x14ac:dyDescent="0.2">
      <c r="A1032" t="s">
        <v>473</v>
      </c>
      <c r="B1032">
        <v>75</v>
      </c>
      <c r="C1032" t="s">
        <v>479</v>
      </c>
      <c r="D1032" t="s">
        <v>1366</v>
      </c>
      <c r="E1032">
        <v>2027</v>
      </c>
      <c r="F1032" s="163">
        <v>46357</v>
      </c>
      <c r="G1032" t="s">
        <v>38</v>
      </c>
      <c r="H1032" t="s">
        <v>1367</v>
      </c>
      <c r="I1032">
        <v>821.45</v>
      </c>
      <c r="J1032" s="164">
        <v>46219.482270023145</v>
      </c>
      <c r="K1032" s="164">
        <v>46234.443921331018</v>
      </c>
    </row>
    <row r="1033" spans="1:11" x14ac:dyDescent="0.2">
      <c r="A1033" t="s">
        <v>473</v>
      </c>
      <c r="B1033">
        <v>75</v>
      </c>
      <c r="C1033" t="s">
        <v>479</v>
      </c>
      <c r="D1033" t="s">
        <v>1366</v>
      </c>
      <c r="E1033">
        <v>2027</v>
      </c>
      <c r="F1033" s="163">
        <v>46357</v>
      </c>
      <c r="G1033" t="s">
        <v>39</v>
      </c>
      <c r="H1033" t="s">
        <v>1367</v>
      </c>
      <c r="I1033">
        <v>821.45</v>
      </c>
      <c r="J1033" s="164">
        <v>46219.482270023145</v>
      </c>
      <c r="K1033" s="164">
        <v>46234.443921331018</v>
      </c>
    </row>
    <row r="1034" spans="1:11" x14ac:dyDescent="0.2">
      <c r="A1034" t="s">
        <v>473</v>
      </c>
      <c r="B1034">
        <v>75</v>
      </c>
      <c r="C1034" t="s">
        <v>479</v>
      </c>
      <c r="D1034" t="s">
        <v>1366</v>
      </c>
      <c r="E1034">
        <v>2027</v>
      </c>
      <c r="F1034" s="163">
        <v>46388</v>
      </c>
      <c r="G1034" t="s">
        <v>38</v>
      </c>
      <c r="H1034" t="s">
        <v>435</v>
      </c>
      <c r="I1034">
        <v>821.45</v>
      </c>
      <c r="J1034" s="164">
        <v>46219.482270023145</v>
      </c>
      <c r="K1034" s="164">
        <v>46234.443921331018</v>
      </c>
    </row>
    <row r="1035" spans="1:11" x14ac:dyDescent="0.2">
      <c r="A1035" t="s">
        <v>473</v>
      </c>
      <c r="B1035">
        <v>75</v>
      </c>
      <c r="C1035" t="s">
        <v>479</v>
      </c>
      <c r="D1035" t="s">
        <v>1366</v>
      </c>
      <c r="E1035">
        <v>2027</v>
      </c>
      <c r="F1035" s="163">
        <v>46388</v>
      </c>
      <c r="G1035" t="s">
        <v>39</v>
      </c>
      <c r="H1035" t="s">
        <v>435</v>
      </c>
      <c r="I1035">
        <v>821.45</v>
      </c>
      <c r="J1035" s="164">
        <v>46219.482270023145</v>
      </c>
      <c r="K1035" s="164">
        <v>46234.443921331018</v>
      </c>
    </row>
    <row r="1036" spans="1:11" x14ac:dyDescent="0.2">
      <c r="A1036" t="s">
        <v>473</v>
      </c>
      <c r="B1036">
        <v>75</v>
      </c>
      <c r="C1036" t="s">
        <v>479</v>
      </c>
      <c r="D1036" t="s">
        <v>1366</v>
      </c>
      <c r="E1036">
        <v>2027</v>
      </c>
      <c r="F1036" s="163">
        <v>46388</v>
      </c>
      <c r="G1036" t="s">
        <v>38</v>
      </c>
      <c r="H1036" t="s">
        <v>1367</v>
      </c>
      <c r="I1036">
        <v>821.45</v>
      </c>
      <c r="J1036" s="164">
        <v>46219.482270023145</v>
      </c>
      <c r="K1036" s="164">
        <v>46234.443921331018</v>
      </c>
    </row>
    <row r="1037" spans="1:11" x14ac:dyDescent="0.2">
      <c r="A1037" t="s">
        <v>473</v>
      </c>
      <c r="B1037">
        <v>75</v>
      </c>
      <c r="C1037" t="s">
        <v>479</v>
      </c>
      <c r="D1037" t="s">
        <v>1366</v>
      </c>
      <c r="E1037">
        <v>2027</v>
      </c>
      <c r="F1037" s="163">
        <v>46388</v>
      </c>
      <c r="G1037" t="s">
        <v>39</v>
      </c>
      <c r="H1037" t="s">
        <v>1367</v>
      </c>
      <c r="I1037">
        <v>821.45</v>
      </c>
      <c r="J1037" s="164">
        <v>46219.482270023145</v>
      </c>
      <c r="K1037" s="164">
        <v>46234.443921331018</v>
      </c>
    </row>
    <row r="1038" spans="1:11" x14ac:dyDescent="0.2">
      <c r="A1038" t="s">
        <v>473</v>
      </c>
      <c r="B1038">
        <v>75</v>
      </c>
      <c r="C1038" t="s">
        <v>479</v>
      </c>
      <c r="D1038" t="s">
        <v>1366</v>
      </c>
      <c r="E1038">
        <v>2027</v>
      </c>
      <c r="F1038" s="163">
        <v>46419</v>
      </c>
      <c r="G1038" t="s">
        <v>38</v>
      </c>
      <c r="H1038" t="s">
        <v>435</v>
      </c>
      <c r="I1038">
        <v>821.45</v>
      </c>
      <c r="J1038" s="164">
        <v>46219.482270023145</v>
      </c>
      <c r="K1038" s="164">
        <v>46234.443921331018</v>
      </c>
    </row>
    <row r="1039" spans="1:11" x14ac:dyDescent="0.2">
      <c r="A1039" t="s">
        <v>473</v>
      </c>
      <c r="B1039">
        <v>75</v>
      </c>
      <c r="C1039" t="s">
        <v>479</v>
      </c>
      <c r="D1039" t="s">
        <v>1366</v>
      </c>
      <c r="E1039">
        <v>2027</v>
      </c>
      <c r="F1039" s="163">
        <v>46419</v>
      </c>
      <c r="G1039" t="s">
        <v>39</v>
      </c>
      <c r="H1039" t="s">
        <v>435</v>
      </c>
      <c r="I1039">
        <v>821.45</v>
      </c>
      <c r="J1039" s="164">
        <v>46219.482270023145</v>
      </c>
      <c r="K1039" s="164">
        <v>46234.443921331018</v>
      </c>
    </row>
    <row r="1040" spans="1:11" x14ac:dyDescent="0.2">
      <c r="A1040" t="s">
        <v>473</v>
      </c>
      <c r="B1040">
        <v>75</v>
      </c>
      <c r="C1040" t="s">
        <v>479</v>
      </c>
      <c r="D1040" t="s">
        <v>1366</v>
      </c>
      <c r="E1040">
        <v>2027</v>
      </c>
      <c r="F1040" s="163">
        <v>46419</v>
      </c>
      <c r="G1040" t="s">
        <v>38</v>
      </c>
      <c r="H1040" t="s">
        <v>1367</v>
      </c>
      <c r="I1040">
        <v>821.45</v>
      </c>
      <c r="J1040" s="164">
        <v>46219.482270023145</v>
      </c>
      <c r="K1040" s="164">
        <v>46234.443921331018</v>
      </c>
    </row>
    <row r="1041" spans="1:11" x14ac:dyDescent="0.2">
      <c r="A1041" t="s">
        <v>473</v>
      </c>
      <c r="B1041">
        <v>75</v>
      </c>
      <c r="C1041" t="s">
        <v>479</v>
      </c>
      <c r="D1041" t="s">
        <v>1366</v>
      </c>
      <c r="E1041">
        <v>2027</v>
      </c>
      <c r="F1041" s="163">
        <v>46419</v>
      </c>
      <c r="G1041" t="s">
        <v>39</v>
      </c>
      <c r="H1041" t="s">
        <v>1367</v>
      </c>
      <c r="I1041">
        <v>821.45</v>
      </c>
      <c r="J1041" s="164">
        <v>46219.482270023145</v>
      </c>
      <c r="K1041" s="164">
        <v>46234.443921331018</v>
      </c>
    </row>
    <row r="1042" spans="1:11" x14ac:dyDescent="0.2">
      <c r="A1042" t="s">
        <v>473</v>
      </c>
      <c r="B1042">
        <v>75</v>
      </c>
      <c r="C1042" t="s">
        <v>479</v>
      </c>
      <c r="D1042" t="s">
        <v>1366</v>
      </c>
      <c r="E1042">
        <v>2027</v>
      </c>
      <c r="F1042" s="163">
        <v>46447</v>
      </c>
      <c r="G1042" t="s">
        <v>38</v>
      </c>
      <c r="H1042" t="s">
        <v>435</v>
      </c>
      <c r="I1042">
        <v>821.45</v>
      </c>
      <c r="J1042" s="164">
        <v>46219.482270023145</v>
      </c>
      <c r="K1042" s="164">
        <v>46234.443921331018</v>
      </c>
    </row>
    <row r="1043" spans="1:11" x14ac:dyDescent="0.2">
      <c r="A1043" t="s">
        <v>473</v>
      </c>
      <c r="B1043">
        <v>75</v>
      </c>
      <c r="C1043" t="s">
        <v>479</v>
      </c>
      <c r="D1043" t="s">
        <v>1366</v>
      </c>
      <c r="E1043">
        <v>2027</v>
      </c>
      <c r="F1043" s="163">
        <v>46447</v>
      </c>
      <c r="G1043" t="s">
        <v>39</v>
      </c>
      <c r="H1043" t="s">
        <v>435</v>
      </c>
      <c r="I1043">
        <v>821.45</v>
      </c>
      <c r="J1043" s="164">
        <v>46219.482270023145</v>
      </c>
      <c r="K1043" s="164">
        <v>46234.443921331018</v>
      </c>
    </row>
    <row r="1044" spans="1:11" x14ac:dyDescent="0.2">
      <c r="A1044" t="s">
        <v>473</v>
      </c>
      <c r="B1044">
        <v>75</v>
      </c>
      <c r="C1044" t="s">
        <v>479</v>
      </c>
      <c r="D1044" t="s">
        <v>1366</v>
      </c>
      <c r="E1044">
        <v>2027</v>
      </c>
      <c r="F1044" s="163">
        <v>46447</v>
      </c>
      <c r="G1044" t="s">
        <v>38</v>
      </c>
      <c r="H1044" t="s">
        <v>1367</v>
      </c>
      <c r="I1044">
        <v>821.45</v>
      </c>
      <c r="J1044" s="164">
        <v>46219.482270023145</v>
      </c>
      <c r="K1044" s="164">
        <v>46234.443921331018</v>
      </c>
    </row>
    <row r="1045" spans="1:11" x14ac:dyDescent="0.2">
      <c r="A1045" t="s">
        <v>473</v>
      </c>
      <c r="B1045">
        <v>75</v>
      </c>
      <c r="C1045" t="s">
        <v>479</v>
      </c>
      <c r="D1045" t="s">
        <v>1366</v>
      </c>
      <c r="E1045">
        <v>2027</v>
      </c>
      <c r="F1045" s="163">
        <v>46447</v>
      </c>
      <c r="G1045" t="s">
        <v>39</v>
      </c>
      <c r="H1045" t="s">
        <v>1367</v>
      </c>
      <c r="I1045">
        <v>821.45</v>
      </c>
      <c r="J1045" s="164">
        <v>46219.482270023145</v>
      </c>
      <c r="K1045" s="164">
        <v>46234.443921331018</v>
      </c>
    </row>
    <row r="1046" spans="1:11" x14ac:dyDescent="0.2">
      <c r="A1046" t="s">
        <v>473</v>
      </c>
      <c r="B1046">
        <v>75</v>
      </c>
      <c r="C1046" t="s">
        <v>479</v>
      </c>
      <c r="D1046" t="s">
        <v>1366</v>
      </c>
      <c r="E1046">
        <v>2027</v>
      </c>
      <c r="F1046" s="163">
        <v>46478</v>
      </c>
      <c r="G1046" t="s">
        <v>38</v>
      </c>
      <c r="H1046" t="s">
        <v>435</v>
      </c>
      <c r="I1046">
        <v>821.45</v>
      </c>
      <c r="J1046" s="164">
        <v>46219.482270023145</v>
      </c>
      <c r="K1046" s="164">
        <v>46234.443921331018</v>
      </c>
    </row>
    <row r="1047" spans="1:11" x14ac:dyDescent="0.2">
      <c r="A1047" t="s">
        <v>473</v>
      </c>
      <c r="B1047">
        <v>75</v>
      </c>
      <c r="C1047" t="s">
        <v>479</v>
      </c>
      <c r="D1047" t="s">
        <v>1366</v>
      </c>
      <c r="E1047">
        <v>2027</v>
      </c>
      <c r="F1047" s="163">
        <v>46478</v>
      </c>
      <c r="G1047" t="s">
        <v>39</v>
      </c>
      <c r="H1047" t="s">
        <v>435</v>
      </c>
      <c r="I1047">
        <v>821.45</v>
      </c>
      <c r="J1047" s="164">
        <v>46219.482270023145</v>
      </c>
      <c r="K1047" s="164">
        <v>46234.443921331018</v>
      </c>
    </row>
    <row r="1048" spans="1:11" x14ac:dyDescent="0.2">
      <c r="A1048" t="s">
        <v>473</v>
      </c>
      <c r="B1048">
        <v>75</v>
      </c>
      <c r="C1048" t="s">
        <v>479</v>
      </c>
      <c r="D1048" t="s">
        <v>1366</v>
      </c>
      <c r="E1048">
        <v>2027</v>
      </c>
      <c r="F1048" s="163">
        <v>46478</v>
      </c>
      <c r="G1048" t="s">
        <v>38</v>
      </c>
      <c r="H1048" t="s">
        <v>1367</v>
      </c>
      <c r="I1048">
        <v>821.45</v>
      </c>
      <c r="J1048" s="164">
        <v>46219.482270023145</v>
      </c>
      <c r="K1048" s="164">
        <v>46234.443921331018</v>
      </c>
    </row>
    <row r="1049" spans="1:11" x14ac:dyDescent="0.2">
      <c r="A1049" t="s">
        <v>473</v>
      </c>
      <c r="B1049">
        <v>75</v>
      </c>
      <c r="C1049" t="s">
        <v>479</v>
      </c>
      <c r="D1049" t="s">
        <v>1366</v>
      </c>
      <c r="E1049">
        <v>2027</v>
      </c>
      <c r="F1049" s="163">
        <v>46478</v>
      </c>
      <c r="G1049" t="s">
        <v>39</v>
      </c>
      <c r="H1049" t="s">
        <v>1367</v>
      </c>
      <c r="I1049">
        <v>821.45</v>
      </c>
      <c r="J1049" s="164">
        <v>46219.482270023145</v>
      </c>
      <c r="K1049" s="164">
        <v>46234.443921331018</v>
      </c>
    </row>
    <row r="1050" spans="1:11" x14ac:dyDescent="0.2">
      <c r="A1050" t="s">
        <v>473</v>
      </c>
      <c r="B1050">
        <v>75</v>
      </c>
      <c r="C1050" t="s">
        <v>479</v>
      </c>
      <c r="D1050" t="s">
        <v>1366</v>
      </c>
      <c r="E1050">
        <v>2027</v>
      </c>
      <c r="F1050" s="163">
        <v>46508</v>
      </c>
      <c r="G1050" t="s">
        <v>38</v>
      </c>
      <c r="H1050" t="s">
        <v>435</v>
      </c>
      <c r="I1050">
        <v>821.45</v>
      </c>
      <c r="J1050" s="164">
        <v>46219.482270023145</v>
      </c>
      <c r="K1050" s="164">
        <v>46234.443921331018</v>
      </c>
    </row>
    <row r="1051" spans="1:11" x14ac:dyDescent="0.2">
      <c r="A1051" t="s">
        <v>473</v>
      </c>
      <c r="B1051">
        <v>75</v>
      </c>
      <c r="C1051" t="s">
        <v>479</v>
      </c>
      <c r="D1051" t="s">
        <v>1366</v>
      </c>
      <c r="E1051">
        <v>2027</v>
      </c>
      <c r="F1051" s="163">
        <v>46508</v>
      </c>
      <c r="G1051" t="s">
        <v>39</v>
      </c>
      <c r="H1051" t="s">
        <v>435</v>
      </c>
      <c r="I1051">
        <v>821.45</v>
      </c>
      <c r="J1051" s="164">
        <v>46219.482270023145</v>
      </c>
      <c r="K1051" s="164">
        <v>46234.443921331018</v>
      </c>
    </row>
    <row r="1052" spans="1:11" x14ac:dyDescent="0.2">
      <c r="A1052" t="s">
        <v>473</v>
      </c>
      <c r="B1052">
        <v>75</v>
      </c>
      <c r="C1052" t="s">
        <v>479</v>
      </c>
      <c r="D1052" t="s">
        <v>1366</v>
      </c>
      <c r="E1052">
        <v>2027</v>
      </c>
      <c r="F1052" s="163">
        <v>46508</v>
      </c>
      <c r="G1052" t="s">
        <v>38</v>
      </c>
      <c r="H1052" t="s">
        <v>1367</v>
      </c>
      <c r="I1052">
        <v>821.45</v>
      </c>
      <c r="J1052" s="164">
        <v>46219.482270023145</v>
      </c>
      <c r="K1052" s="164">
        <v>46234.443921331018</v>
      </c>
    </row>
    <row r="1053" spans="1:11" x14ac:dyDescent="0.2">
      <c r="A1053" t="s">
        <v>473</v>
      </c>
      <c r="B1053">
        <v>75</v>
      </c>
      <c r="C1053" t="s">
        <v>479</v>
      </c>
      <c r="D1053" t="s">
        <v>1366</v>
      </c>
      <c r="E1053">
        <v>2027</v>
      </c>
      <c r="F1053" s="163">
        <v>46508</v>
      </c>
      <c r="G1053" t="s">
        <v>39</v>
      </c>
      <c r="H1053" t="s">
        <v>1367</v>
      </c>
      <c r="I1053">
        <v>821.45</v>
      </c>
      <c r="J1053" s="164">
        <v>46219.482270023145</v>
      </c>
      <c r="K1053" s="164">
        <v>46234.443921331018</v>
      </c>
    </row>
    <row r="1054" spans="1:11" x14ac:dyDescent="0.2">
      <c r="A1054" t="s">
        <v>473</v>
      </c>
      <c r="B1054">
        <v>75</v>
      </c>
      <c r="C1054" t="s">
        <v>479</v>
      </c>
      <c r="D1054" t="s">
        <v>1366</v>
      </c>
      <c r="E1054">
        <v>2027</v>
      </c>
      <c r="F1054" s="163">
        <v>46539</v>
      </c>
      <c r="G1054" t="s">
        <v>38</v>
      </c>
      <c r="H1054" t="s">
        <v>435</v>
      </c>
      <c r="I1054">
        <v>821.45</v>
      </c>
      <c r="J1054" s="164">
        <v>46219.482270023145</v>
      </c>
      <c r="K1054" s="164">
        <v>46234.443921331018</v>
      </c>
    </row>
    <row r="1055" spans="1:11" x14ac:dyDescent="0.2">
      <c r="A1055" t="s">
        <v>473</v>
      </c>
      <c r="B1055">
        <v>75</v>
      </c>
      <c r="C1055" t="s">
        <v>479</v>
      </c>
      <c r="D1055" t="s">
        <v>1366</v>
      </c>
      <c r="E1055">
        <v>2027</v>
      </c>
      <c r="F1055" s="163">
        <v>46539</v>
      </c>
      <c r="G1055" t="s">
        <v>39</v>
      </c>
      <c r="H1055" t="s">
        <v>435</v>
      </c>
      <c r="I1055">
        <v>821.45</v>
      </c>
      <c r="J1055" s="164">
        <v>46219.482270023145</v>
      </c>
      <c r="K1055" s="164">
        <v>46234.443921331018</v>
      </c>
    </row>
    <row r="1056" spans="1:11" x14ac:dyDescent="0.2">
      <c r="A1056" t="s">
        <v>473</v>
      </c>
      <c r="B1056">
        <v>75</v>
      </c>
      <c r="C1056" t="s">
        <v>479</v>
      </c>
      <c r="D1056" t="s">
        <v>1366</v>
      </c>
      <c r="E1056">
        <v>2027</v>
      </c>
      <c r="F1056" s="163">
        <v>46539</v>
      </c>
      <c r="G1056" t="s">
        <v>38</v>
      </c>
      <c r="H1056" t="s">
        <v>1367</v>
      </c>
      <c r="I1056">
        <v>821.45</v>
      </c>
      <c r="J1056" s="164">
        <v>46219.482270023145</v>
      </c>
      <c r="K1056" s="164">
        <v>46234.443921331018</v>
      </c>
    </row>
    <row r="1057" spans="1:11" x14ac:dyDescent="0.2">
      <c r="A1057" t="s">
        <v>473</v>
      </c>
      <c r="B1057">
        <v>75</v>
      </c>
      <c r="C1057" t="s">
        <v>479</v>
      </c>
      <c r="D1057" t="s">
        <v>1366</v>
      </c>
      <c r="E1057">
        <v>2027</v>
      </c>
      <c r="F1057" s="163">
        <v>46539</v>
      </c>
      <c r="G1057" t="s">
        <v>39</v>
      </c>
      <c r="H1057" t="s">
        <v>1367</v>
      </c>
      <c r="I1057">
        <v>821.45</v>
      </c>
      <c r="J1057" s="164">
        <v>46219.482270023145</v>
      </c>
      <c r="K1057" s="164">
        <v>46234.443921331018</v>
      </c>
    </row>
    <row r="1058" spans="1:11" x14ac:dyDescent="0.2">
      <c r="A1058" t="s">
        <v>473</v>
      </c>
      <c r="B1058">
        <v>77</v>
      </c>
      <c r="C1058" t="s">
        <v>480</v>
      </c>
      <c r="D1058" t="s">
        <v>1366</v>
      </c>
      <c r="E1058">
        <v>2027</v>
      </c>
      <c r="F1058" s="163">
        <v>46204</v>
      </c>
      <c r="G1058" t="s">
        <v>38</v>
      </c>
      <c r="H1058" t="s">
        <v>435</v>
      </c>
      <c r="I1058">
        <v>102.68</v>
      </c>
      <c r="J1058" s="164">
        <v>46219.482270023145</v>
      </c>
      <c r="K1058" s="164">
        <v>46234.443921331018</v>
      </c>
    </row>
    <row r="1059" spans="1:11" x14ac:dyDescent="0.2">
      <c r="A1059" t="s">
        <v>473</v>
      </c>
      <c r="B1059">
        <v>77</v>
      </c>
      <c r="C1059" t="s">
        <v>480</v>
      </c>
      <c r="D1059" t="s">
        <v>1366</v>
      </c>
      <c r="E1059">
        <v>2027</v>
      </c>
      <c r="F1059" s="163">
        <v>46204</v>
      </c>
      <c r="G1059" t="s">
        <v>39</v>
      </c>
      <c r="H1059" t="s">
        <v>435</v>
      </c>
      <c r="I1059">
        <v>102.68</v>
      </c>
      <c r="J1059" s="164">
        <v>46219.482270023145</v>
      </c>
      <c r="K1059" s="164">
        <v>46234.443921331018</v>
      </c>
    </row>
    <row r="1060" spans="1:11" x14ac:dyDescent="0.2">
      <c r="A1060" t="s">
        <v>473</v>
      </c>
      <c r="B1060">
        <v>77</v>
      </c>
      <c r="C1060" t="s">
        <v>480</v>
      </c>
      <c r="D1060" t="s">
        <v>1366</v>
      </c>
      <c r="E1060">
        <v>2027</v>
      </c>
      <c r="F1060" s="163">
        <v>46204</v>
      </c>
      <c r="G1060" t="s">
        <v>38</v>
      </c>
      <c r="H1060" t="s">
        <v>1367</v>
      </c>
      <c r="I1060">
        <v>102.68</v>
      </c>
      <c r="J1060" s="164">
        <v>46219.482270023145</v>
      </c>
      <c r="K1060" s="164">
        <v>46234.443921331018</v>
      </c>
    </row>
    <row r="1061" spans="1:11" x14ac:dyDescent="0.2">
      <c r="A1061" t="s">
        <v>473</v>
      </c>
      <c r="B1061">
        <v>77</v>
      </c>
      <c r="C1061" t="s">
        <v>480</v>
      </c>
      <c r="D1061" t="s">
        <v>1366</v>
      </c>
      <c r="E1061">
        <v>2027</v>
      </c>
      <c r="F1061" s="163">
        <v>46204</v>
      </c>
      <c r="G1061" t="s">
        <v>39</v>
      </c>
      <c r="H1061" t="s">
        <v>1367</v>
      </c>
      <c r="I1061">
        <v>102.68</v>
      </c>
      <c r="J1061" s="164">
        <v>46219.482270023145</v>
      </c>
      <c r="K1061" s="164">
        <v>46234.443921331018</v>
      </c>
    </row>
    <row r="1062" spans="1:11" x14ac:dyDescent="0.2">
      <c r="A1062" t="s">
        <v>473</v>
      </c>
      <c r="B1062">
        <v>77</v>
      </c>
      <c r="C1062" t="s">
        <v>480</v>
      </c>
      <c r="D1062" t="s">
        <v>1366</v>
      </c>
      <c r="E1062">
        <v>2027</v>
      </c>
      <c r="F1062" s="163">
        <v>46235</v>
      </c>
      <c r="G1062" t="s">
        <v>38</v>
      </c>
      <c r="H1062" t="s">
        <v>435</v>
      </c>
      <c r="I1062">
        <v>102.68</v>
      </c>
      <c r="J1062" s="164">
        <v>46219.482270023145</v>
      </c>
      <c r="K1062" s="164">
        <v>46234.443921331018</v>
      </c>
    </row>
    <row r="1063" spans="1:11" x14ac:dyDescent="0.2">
      <c r="A1063" t="s">
        <v>473</v>
      </c>
      <c r="B1063">
        <v>77</v>
      </c>
      <c r="C1063" t="s">
        <v>480</v>
      </c>
      <c r="D1063" t="s">
        <v>1366</v>
      </c>
      <c r="E1063">
        <v>2027</v>
      </c>
      <c r="F1063" s="163">
        <v>46235</v>
      </c>
      <c r="G1063" t="s">
        <v>39</v>
      </c>
      <c r="H1063" t="s">
        <v>435</v>
      </c>
      <c r="I1063">
        <v>102.68</v>
      </c>
      <c r="J1063" s="164">
        <v>46219.482270023145</v>
      </c>
      <c r="K1063" s="164">
        <v>46234.443921331018</v>
      </c>
    </row>
    <row r="1064" spans="1:11" x14ac:dyDescent="0.2">
      <c r="A1064" t="s">
        <v>473</v>
      </c>
      <c r="B1064">
        <v>77</v>
      </c>
      <c r="C1064" t="s">
        <v>480</v>
      </c>
      <c r="D1064" t="s">
        <v>1366</v>
      </c>
      <c r="E1064">
        <v>2027</v>
      </c>
      <c r="F1064" s="163">
        <v>46235</v>
      </c>
      <c r="G1064" t="s">
        <v>38</v>
      </c>
      <c r="H1064" t="s">
        <v>1367</v>
      </c>
      <c r="I1064">
        <v>102.68</v>
      </c>
      <c r="J1064" s="164">
        <v>46219.482270023145</v>
      </c>
      <c r="K1064" s="164">
        <v>46234.443921331018</v>
      </c>
    </row>
    <row r="1065" spans="1:11" x14ac:dyDescent="0.2">
      <c r="A1065" t="s">
        <v>473</v>
      </c>
      <c r="B1065">
        <v>77</v>
      </c>
      <c r="C1065" t="s">
        <v>480</v>
      </c>
      <c r="D1065" t="s">
        <v>1366</v>
      </c>
      <c r="E1065">
        <v>2027</v>
      </c>
      <c r="F1065" s="163">
        <v>46235</v>
      </c>
      <c r="G1065" t="s">
        <v>39</v>
      </c>
      <c r="H1065" t="s">
        <v>1367</v>
      </c>
      <c r="I1065">
        <v>102.68</v>
      </c>
      <c r="J1065" s="164">
        <v>46219.482270023145</v>
      </c>
      <c r="K1065" s="164">
        <v>46234.443921331018</v>
      </c>
    </row>
    <row r="1066" spans="1:11" x14ac:dyDescent="0.2">
      <c r="A1066" t="s">
        <v>473</v>
      </c>
      <c r="B1066">
        <v>77</v>
      </c>
      <c r="C1066" t="s">
        <v>480</v>
      </c>
      <c r="D1066" t="s">
        <v>1366</v>
      </c>
      <c r="E1066">
        <v>2027</v>
      </c>
      <c r="F1066" s="163">
        <v>46266</v>
      </c>
      <c r="G1066" t="s">
        <v>38</v>
      </c>
      <c r="H1066" t="s">
        <v>435</v>
      </c>
      <c r="I1066">
        <v>102.68</v>
      </c>
      <c r="J1066" s="164">
        <v>46219.482270023145</v>
      </c>
      <c r="K1066" s="164">
        <v>46234.443921331018</v>
      </c>
    </row>
    <row r="1067" spans="1:11" x14ac:dyDescent="0.2">
      <c r="A1067" t="s">
        <v>473</v>
      </c>
      <c r="B1067">
        <v>77</v>
      </c>
      <c r="C1067" t="s">
        <v>480</v>
      </c>
      <c r="D1067" t="s">
        <v>1366</v>
      </c>
      <c r="E1067">
        <v>2027</v>
      </c>
      <c r="F1067" s="163">
        <v>46266</v>
      </c>
      <c r="G1067" t="s">
        <v>39</v>
      </c>
      <c r="H1067" t="s">
        <v>435</v>
      </c>
      <c r="I1067">
        <v>102.68</v>
      </c>
      <c r="J1067" s="164">
        <v>46219.482270023145</v>
      </c>
      <c r="K1067" s="164">
        <v>46234.443921331018</v>
      </c>
    </row>
    <row r="1068" spans="1:11" x14ac:dyDescent="0.2">
      <c r="A1068" t="s">
        <v>473</v>
      </c>
      <c r="B1068">
        <v>77</v>
      </c>
      <c r="C1068" t="s">
        <v>480</v>
      </c>
      <c r="D1068" t="s">
        <v>1366</v>
      </c>
      <c r="E1068">
        <v>2027</v>
      </c>
      <c r="F1068" s="163">
        <v>46266</v>
      </c>
      <c r="G1068" t="s">
        <v>38</v>
      </c>
      <c r="H1068" t="s">
        <v>1367</v>
      </c>
      <c r="I1068">
        <v>102.68</v>
      </c>
      <c r="J1068" s="164">
        <v>46219.482270023145</v>
      </c>
      <c r="K1068" s="164">
        <v>46234.443921331018</v>
      </c>
    </row>
    <row r="1069" spans="1:11" x14ac:dyDescent="0.2">
      <c r="A1069" t="s">
        <v>473</v>
      </c>
      <c r="B1069">
        <v>77</v>
      </c>
      <c r="C1069" t="s">
        <v>480</v>
      </c>
      <c r="D1069" t="s">
        <v>1366</v>
      </c>
      <c r="E1069">
        <v>2027</v>
      </c>
      <c r="F1069" s="163">
        <v>46266</v>
      </c>
      <c r="G1069" t="s">
        <v>39</v>
      </c>
      <c r="H1069" t="s">
        <v>1367</v>
      </c>
      <c r="I1069">
        <v>102.68</v>
      </c>
      <c r="J1069" s="164">
        <v>46219.482270023145</v>
      </c>
      <c r="K1069" s="164">
        <v>46234.443921331018</v>
      </c>
    </row>
    <row r="1070" spans="1:11" x14ac:dyDescent="0.2">
      <c r="A1070" t="s">
        <v>473</v>
      </c>
      <c r="B1070">
        <v>77</v>
      </c>
      <c r="C1070" t="s">
        <v>480</v>
      </c>
      <c r="D1070" t="s">
        <v>1366</v>
      </c>
      <c r="E1070">
        <v>2027</v>
      </c>
      <c r="F1070" s="163">
        <v>46296</v>
      </c>
      <c r="G1070" t="s">
        <v>38</v>
      </c>
      <c r="H1070" t="s">
        <v>435</v>
      </c>
      <c r="I1070">
        <v>102.68</v>
      </c>
      <c r="J1070" s="164">
        <v>46219.482270023145</v>
      </c>
      <c r="K1070" s="164">
        <v>46234.443921331018</v>
      </c>
    </row>
    <row r="1071" spans="1:11" x14ac:dyDescent="0.2">
      <c r="A1071" t="s">
        <v>473</v>
      </c>
      <c r="B1071">
        <v>77</v>
      </c>
      <c r="C1071" t="s">
        <v>480</v>
      </c>
      <c r="D1071" t="s">
        <v>1366</v>
      </c>
      <c r="E1071">
        <v>2027</v>
      </c>
      <c r="F1071" s="163">
        <v>46296</v>
      </c>
      <c r="G1071" t="s">
        <v>39</v>
      </c>
      <c r="H1071" t="s">
        <v>435</v>
      </c>
      <c r="I1071">
        <v>102.68</v>
      </c>
      <c r="J1071" s="164">
        <v>46219.482270023145</v>
      </c>
      <c r="K1071" s="164">
        <v>46234.443921331018</v>
      </c>
    </row>
    <row r="1072" spans="1:11" x14ac:dyDescent="0.2">
      <c r="A1072" t="s">
        <v>473</v>
      </c>
      <c r="B1072">
        <v>77</v>
      </c>
      <c r="C1072" t="s">
        <v>480</v>
      </c>
      <c r="D1072" t="s">
        <v>1366</v>
      </c>
      <c r="E1072">
        <v>2027</v>
      </c>
      <c r="F1072" s="163">
        <v>46296</v>
      </c>
      <c r="G1072" t="s">
        <v>38</v>
      </c>
      <c r="H1072" t="s">
        <v>1367</v>
      </c>
      <c r="I1072">
        <v>102.68</v>
      </c>
      <c r="J1072" s="164">
        <v>46219.482270023145</v>
      </c>
      <c r="K1072" s="164">
        <v>46234.443921331018</v>
      </c>
    </row>
    <row r="1073" spans="1:11" x14ac:dyDescent="0.2">
      <c r="A1073" t="s">
        <v>473</v>
      </c>
      <c r="B1073">
        <v>77</v>
      </c>
      <c r="C1073" t="s">
        <v>480</v>
      </c>
      <c r="D1073" t="s">
        <v>1366</v>
      </c>
      <c r="E1073">
        <v>2027</v>
      </c>
      <c r="F1073" s="163">
        <v>46296</v>
      </c>
      <c r="G1073" t="s">
        <v>39</v>
      </c>
      <c r="H1073" t="s">
        <v>1367</v>
      </c>
      <c r="I1073">
        <v>102.68</v>
      </c>
      <c r="J1073" s="164">
        <v>46219.482270023145</v>
      </c>
      <c r="K1073" s="164">
        <v>46234.443921331018</v>
      </c>
    </row>
    <row r="1074" spans="1:11" x14ac:dyDescent="0.2">
      <c r="A1074" t="s">
        <v>473</v>
      </c>
      <c r="B1074">
        <v>77</v>
      </c>
      <c r="C1074" t="s">
        <v>480</v>
      </c>
      <c r="D1074" t="s">
        <v>1366</v>
      </c>
      <c r="E1074">
        <v>2027</v>
      </c>
      <c r="F1074" s="163">
        <v>46327</v>
      </c>
      <c r="G1074" t="s">
        <v>38</v>
      </c>
      <c r="H1074" t="s">
        <v>435</v>
      </c>
      <c r="I1074">
        <v>102.68</v>
      </c>
      <c r="J1074" s="164">
        <v>46219.482270023145</v>
      </c>
      <c r="K1074" s="164">
        <v>46234.443921331018</v>
      </c>
    </row>
    <row r="1075" spans="1:11" x14ac:dyDescent="0.2">
      <c r="A1075" t="s">
        <v>473</v>
      </c>
      <c r="B1075">
        <v>77</v>
      </c>
      <c r="C1075" t="s">
        <v>480</v>
      </c>
      <c r="D1075" t="s">
        <v>1366</v>
      </c>
      <c r="E1075">
        <v>2027</v>
      </c>
      <c r="F1075" s="163">
        <v>46327</v>
      </c>
      <c r="G1075" t="s">
        <v>39</v>
      </c>
      <c r="H1075" t="s">
        <v>435</v>
      </c>
      <c r="I1075">
        <v>102.68</v>
      </c>
      <c r="J1075" s="164">
        <v>46219.482270023145</v>
      </c>
      <c r="K1075" s="164">
        <v>46234.443921331018</v>
      </c>
    </row>
    <row r="1076" spans="1:11" x14ac:dyDescent="0.2">
      <c r="A1076" t="s">
        <v>473</v>
      </c>
      <c r="B1076">
        <v>77</v>
      </c>
      <c r="C1076" t="s">
        <v>480</v>
      </c>
      <c r="D1076" t="s">
        <v>1366</v>
      </c>
      <c r="E1076">
        <v>2027</v>
      </c>
      <c r="F1076" s="163">
        <v>46327</v>
      </c>
      <c r="G1076" t="s">
        <v>38</v>
      </c>
      <c r="H1076" t="s">
        <v>1367</v>
      </c>
      <c r="I1076">
        <v>102.68</v>
      </c>
      <c r="J1076" s="164">
        <v>46219.482270023145</v>
      </c>
      <c r="K1076" s="164">
        <v>46234.443921331018</v>
      </c>
    </row>
    <row r="1077" spans="1:11" x14ac:dyDescent="0.2">
      <c r="A1077" t="s">
        <v>473</v>
      </c>
      <c r="B1077">
        <v>77</v>
      </c>
      <c r="C1077" t="s">
        <v>480</v>
      </c>
      <c r="D1077" t="s">
        <v>1366</v>
      </c>
      <c r="E1077">
        <v>2027</v>
      </c>
      <c r="F1077" s="163">
        <v>46327</v>
      </c>
      <c r="G1077" t="s">
        <v>39</v>
      </c>
      <c r="H1077" t="s">
        <v>1367</v>
      </c>
      <c r="I1077">
        <v>102.68</v>
      </c>
      <c r="J1077" s="164">
        <v>46219.482270023145</v>
      </c>
      <c r="K1077" s="164">
        <v>46234.443921331018</v>
      </c>
    </row>
    <row r="1078" spans="1:11" x14ac:dyDescent="0.2">
      <c r="A1078" t="s">
        <v>473</v>
      </c>
      <c r="B1078">
        <v>77</v>
      </c>
      <c r="C1078" t="s">
        <v>480</v>
      </c>
      <c r="D1078" t="s">
        <v>1366</v>
      </c>
      <c r="E1078">
        <v>2027</v>
      </c>
      <c r="F1078" s="163">
        <v>46357</v>
      </c>
      <c r="G1078" t="s">
        <v>38</v>
      </c>
      <c r="H1078" t="s">
        <v>435</v>
      </c>
      <c r="I1078">
        <v>102.68</v>
      </c>
      <c r="J1078" s="164">
        <v>46219.482270023145</v>
      </c>
      <c r="K1078" s="164">
        <v>46234.443921331018</v>
      </c>
    </row>
    <row r="1079" spans="1:11" x14ac:dyDescent="0.2">
      <c r="A1079" t="s">
        <v>473</v>
      </c>
      <c r="B1079">
        <v>77</v>
      </c>
      <c r="C1079" t="s">
        <v>480</v>
      </c>
      <c r="D1079" t="s">
        <v>1366</v>
      </c>
      <c r="E1079">
        <v>2027</v>
      </c>
      <c r="F1079" s="163">
        <v>46357</v>
      </c>
      <c r="G1079" t="s">
        <v>39</v>
      </c>
      <c r="H1079" t="s">
        <v>435</v>
      </c>
      <c r="I1079">
        <v>102.68</v>
      </c>
      <c r="J1079" s="164">
        <v>46219.482270023145</v>
      </c>
      <c r="K1079" s="164">
        <v>46234.443921331018</v>
      </c>
    </row>
    <row r="1080" spans="1:11" x14ac:dyDescent="0.2">
      <c r="A1080" t="s">
        <v>473</v>
      </c>
      <c r="B1080">
        <v>77</v>
      </c>
      <c r="C1080" t="s">
        <v>480</v>
      </c>
      <c r="D1080" t="s">
        <v>1366</v>
      </c>
      <c r="E1080">
        <v>2027</v>
      </c>
      <c r="F1080" s="163">
        <v>46357</v>
      </c>
      <c r="G1080" t="s">
        <v>38</v>
      </c>
      <c r="H1080" t="s">
        <v>1367</v>
      </c>
      <c r="I1080">
        <v>102.68</v>
      </c>
      <c r="J1080" s="164">
        <v>46219.482270023145</v>
      </c>
      <c r="K1080" s="164">
        <v>46234.443921331018</v>
      </c>
    </row>
    <row r="1081" spans="1:11" x14ac:dyDescent="0.2">
      <c r="A1081" t="s">
        <v>473</v>
      </c>
      <c r="B1081">
        <v>77</v>
      </c>
      <c r="C1081" t="s">
        <v>480</v>
      </c>
      <c r="D1081" t="s">
        <v>1366</v>
      </c>
      <c r="E1081">
        <v>2027</v>
      </c>
      <c r="F1081" s="163">
        <v>46357</v>
      </c>
      <c r="G1081" t="s">
        <v>39</v>
      </c>
      <c r="H1081" t="s">
        <v>1367</v>
      </c>
      <c r="I1081">
        <v>102.68</v>
      </c>
      <c r="J1081" s="164">
        <v>46219.482270023145</v>
      </c>
      <c r="K1081" s="164">
        <v>46234.443921331018</v>
      </c>
    </row>
    <row r="1082" spans="1:11" x14ac:dyDescent="0.2">
      <c r="A1082" t="s">
        <v>473</v>
      </c>
      <c r="B1082">
        <v>77</v>
      </c>
      <c r="C1082" t="s">
        <v>480</v>
      </c>
      <c r="D1082" t="s">
        <v>1366</v>
      </c>
      <c r="E1082">
        <v>2027</v>
      </c>
      <c r="F1082" s="163">
        <v>46388</v>
      </c>
      <c r="G1082" t="s">
        <v>38</v>
      </c>
      <c r="H1082" t="s">
        <v>435</v>
      </c>
      <c r="I1082">
        <v>102.68</v>
      </c>
      <c r="J1082" s="164">
        <v>46219.482270023145</v>
      </c>
      <c r="K1082" s="164">
        <v>46234.443921331018</v>
      </c>
    </row>
    <row r="1083" spans="1:11" x14ac:dyDescent="0.2">
      <c r="A1083" t="s">
        <v>473</v>
      </c>
      <c r="B1083">
        <v>77</v>
      </c>
      <c r="C1083" t="s">
        <v>480</v>
      </c>
      <c r="D1083" t="s">
        <v>1366</v>
      </c>
      <c r="E1083">
        <v>2027</v>
      </c>
      <c r="F1083" s="163">
        <v>46388</v>
      </c>
      <c r="G1083" t="s">
        <v>39</v>
      </c>
      <c r="H1083" t="s">
        <v>435</v>
      </c>
      <c r="I1083">
        <v>102.68</v>
      </c>
      <c r="J1083" s="164">
        <v>46219.482270023145</v>
      </c>
      <c r="K1083" s="164">
        <v>46234.443921331018</v>
      </c>
    </row>
    <row r="1084" spans="1:11" x14ac:dyDescent="0.2">
      <c r="A1084" t="s">
        <v>473</v>
      </c>
      <c r="B1084">
        <v>77</v>
      </c>
      <c r="C1084" t="s">
        <v>480</v>
      </c>
      <c r="D1084" t="s">
        <v>1366</v>
      </c>
      <c r="E1084">
        <v>2027</v>
      </c>
      <c r="F1084" s="163">
        <v>46388</v>
      </c>
      <c r="G1084" t="s">
        <v>38</v>
      </c>
      <c r="H1084" t="s">
        <v>1367</v>
      </c>
      <c r="I1084">
        <v>102.68</v>
      </c>
      <c r="J1084" s="164">
        <v>46219.482270023145</v>
      </c>
      <c r="K1084" s="164">
        <v>46234.443921331018</v>
      </c>
    </row>
    <row r="1085" spans="1:11" x14ac:dyDescent="0.2">
      <c r="A1085" t="s">
        <v>473</v>
      </c>
      <c r="B1085">
        <v>77</v>
      </c>
      <c r="C1085" t="s">
        <v>480</v>
      </c>
      <c r="D1085" t="s">
        <v>1366</v>
      </c>
      <c r="E1085">
        <v>2027</v>
      </c>
      <c r="F1085" s="163">
        <v>46388</v>
      </c>
      <c r="G1085" t="s">
        <v>39</v>
      </c>
      <c r="H1085" t="s">
        <v>1367</v>
      </c>
      <c r="I1085">
        <v>102.68</v>
      </c>
      <c r="J1085" s="164">
        <v>46219.482270023145</v>
      </c>
      <c r="K1085" s="164">
        <v>46234.443921331018</v>
      </c>
    </row>
    <row r="1086" spans="1:11" x14ac:dyDescent="0.2">
      <c r="A1086" t="s">
        <v>473</v>
      </c>
      <c r="B1086">
        <v>77</v>
      </c>
      <c r="C1086" t="s">
        <v>480</v>
      </c>
      <c r="D1086" t="s">
        <v>1366</v>
      </c>
      <c r="E1086">
        <v>2027</v>
      </c>
      <c r="F1086" s="163">
        <v>46419</v>
      </c>
      <c r="G1086" t="s">
        <v>38</v>
      </c>
      <c r="H1086" t="s">
        <v>435</v>
      </c>
      <c r="I1086">
        <v>102.68</v>
      </c>
      <c r="J1086" s="164">
        <v>46219.482270023145</v>
      </c>
      <c r="K1086" s="164">
        <v>46234.443921331018</v>
      </c>
    </row>
    <row r="1087" spans="1:11" x14ac:dyDescent="0.2">
      <c r="A1087" t="s">
        <v>473</v>
      </c>
      <c r="B1087">
        <v>77</v>
      </c>
      <c r="C1087" t="s">
        <v>480</v>
      </c>
      <c r="D1087" t="s">
        <v>1366</v>
      </c>
      <c r="E1087">
        <v>2027</v>
      </c>
      <c r="F1087" s="163">
        <v>46419</v>
      </c>
      <c r="G1087" t="s">
        <v>39</v>
      </c>
      <c r="H1087" t="s">
        <v>435</v>
      </c>
      <c r="I1087">
        <v>102.68</v>
      </c>
      <c r="J1087" s="164">
        <v>46219.482270023145</v>
      </c>
      <c r="K1087" s="164">
        <v>46234.443921331018</v>
      </c>
    </row>
    <row r="1088" spans="1:11" x14ac:dyDescent="0.2">
      <c r="A1088" t="s">
        <v>473</v>
      </c>
      <c r="B1088">
        <v>77</v>
      </c>
      <c r="C1088" t="s">
        <v>480</v>
      </c>
      <c r="D1088" t="s">
        <v>1366</v>
      </c>
      <c r="E1088">
        <v>2027</v>
      </c>
      <c r="F1088" s="163">
        <v>46419</v>
      </c>
      <c r="G1088" t="s">
        <v>38</v>
      </c>
      <c r="H1088" t="s">
        <v>1367</v>
      </c>
      <c r="I1088">
        <v>102.68</v>
      </c>
      <c r="J1088" s="164">
        <v>46219.482270023145</v>
      </c>
      <c r="K1088" s="164">
        <v>46234.443921331018</v>
      </c>
    </row>
    <row r="1089" spans="1:11" x14ac:dyDescent="0.2">
      <c r="A1089" t="s">
        <v>473</v>
      </c>
      <c r="B1089">
        <v>77</v>
      </c>
      <c r="C1089" t="s">
        <v>480</v>
      </c>
      <c r="D1089" t="s">
        <v>1366</v>
      </c>
      <c r="E1089">
        <v>2027</v>
      </c>
      <c r="F1089" s="163">
        <v>46419</v>
      </c>
      <c r="G1089" t="s">
        <v>39</v>
      </c>
      <c r="H1089" t="s">
        <v>1367</v>
      </c>
      <c r="I1089">
        <v>102.68</v>
      </c>
      <c r="J1089" s="164">
        <v>46219.482270023145</v>
      </c>
      <c r="K1089" s="164">
        <v>46234.443921331018</v>
      </c>
    </row>
    <row r="1090" spans="1:11" x14ac:dyDescent="0.2">
      <c r="A1090" t="s">
        <v>473</v>
      </c>
      <c r="B1090">
        <v>77</v>
      </c>
      <c r="C1090" t="s">
        <v>480</v>
      </c>
      <c r="D1090" t="s">
        <v>1366</v>
      </c>
      <c r="E1090">
        <v>2027</v>
      </c>
      <c r="F1090" s="163">
        <v>46447</v>
      </c>
      <c r="G1090" t="s">
        <v>38</v>
      </c>
      <c r="H1090" t="s">
        <v>435</v>
      </c>
      <c r="I1090">
        <v>102.68</v>
      </c>
      <c r="J1090" s="164">
        <v>46219.482270023145</v>
      </c>
      <c r="K1090" s="164">
        <v>46234.443921331018</v>
      </c>
    </row>
    <row r="1091" spans="1:11" x14ac:dyDescent="0.2">
      <c r="A1091" t="s">
        <v>473</v>
      </c>
      <c r="B1091">
        <v>77</v>
      </c>
      <c r="C1091" t="s">
        <v>480</v>
      </c>
      <c r="D1091" t="s">
        <v>1366</v>
      </c>
      <c r="E1091">
        <v>2027</v>
      </c>
      <c r="F1091" s="163">
        <v>46447</v>
      </c>
      <c r="G1091" t="s">
        <v>39</v>
      </c>
      <c r="H1091" t="s">
        <v>435</v>
      </c>
      <c r="I1091">
        <v>102.68</v>
      </c>
      <c r="J1091" s="164">
        <v>46219.482270023145</v>
      </c>
      <c r="K1091" s="164">
        <v>46234.443921331018</v>
      </c>
    </row>
    <row r="1092" spans="1:11" x14ac:dyDescent="0.2">
      <c r="A1092" t="s">
        <v>473</v>
      </c>
      <c r="B1092">
        <v>77</v>
      </c>
      <c r="C1092" t="s">
        <v>480</v>
      </c>
      <c r="D1092" t="s">
        <v>1366</v>
      </c>
      <c r="E1092">
        <v>2027</v>
      </c>
      <c r="F1092" s="163">
        <v>46447</v>
      </c>
      <c r="G1092" t="s">
        <v>38</v>
      </c>
      <c r="H1092" t="s">
        <v>1367</v>
      </c>
      <c r="I1092">
        <v>102.68</v>
      </c>
      <c r="J1092" s="164">
        <v>46219.482270023145</v>
      </c>
      <c r="K1092" s="164">
        <v>46234.443921331018</v>
      </c>
    </row>
    <row r="1093" spans="1:11" x14ac:dyDescent="0.2">
      <c r="A1093" t="s">
        <v>473</v>
      </c>
      <c r="B1093">
        <v>77</v>
      </c>
      <c r="C1093" t="s">
        <v>480</v>
      </c>
      <c r="D1093" t="s">
        <v>1366</v>
      </c>
      <c r="E1093">
        <v>2027</v>
      </c>
      <c r="F1093" s="163">
        <v>46447</v>
      </c>
      <c r="G1093" t="s">
        <v>39</v>
      </c>
      <c r="H1093" t="s">
        <v>1367</v>
      </c>
      <c r="I1093">
        <v>102.68</v>
      </c>
      <c r="J1093" s="164">
        <v>46219.482270023145</v>
      </c>
      <c r="K1093" s="164">
        <v>46234.443921331018</v>
      </c>
    </row>
    <row r="1094" spans="1:11" x14ac:dyDescent="0.2">
      <c r="A1094" t="s">
        <v>473</v>
      </c>
      <c r="B1094">
        <v>77</v>
      </c>
      <c r="C1094" t="s">
        <v>480</v>
      </c>
      <c r="D1094" t="s">
        <v>1366</v>
      </c>
      <c r="E1094">
        <v>2027</v>
      </c>
      <c r="F1094" s="163">
        <v>46478</v>
      </c>
      <c r="G1094" t="s">
        <v>38</v>
      </c>
      <c r="H1094" t="s">
        <v>435</v>
      </c>
      <c r="I1094">
        <v>102.68</v>
      </c>
      <c r="J1094" s="164">
        <v>46219.482270023145</v>
      </c>
      <c r="K1094" s="164">
        <v>46234.443921331018</v>
      </c>
    </row>
    <row r="1095" spans="1:11" x14ac:dyDescent="0.2">
      <c r="A1095" t="s">
        <v>473</v>
      </c>
      <c r="B1095">
        <v>77</v>
      </c>
      <c r="C1095" t="s">
        <v>480</v>
      </c>
      <c r="D1095" t="s">
        <v>1366</v>
      </c>
      <c r="E1095">
        <v>2027</v>
      </c>
      <c r="F1095" s="163">
        <v>46478</v>
      </c>
      <c r="G1095" t="s">
        <v>39</v>
      </c>
      <c r="H1095" t="s">
        <v>435</v>
      </c>
      <c r="I1095">
        <v>102.68</v>
      </c>
      <c r="J1095" s="164">
        <v>46219.482270023145</v>
      </c>
      <c r="K1095" s="164">
        <v>46234.443921331018</v>
      </c>
    </row>
    <row r="1096" spans="1:11" x14ac:dyDescent="0.2">
      <c r="A1096" t="s">
        <v>473</v>
      </c>
      <c r="B1096">
        <v>77</v>
      </c>
      <c r="C1096" t="s">
        <v>480</v>
      </c>
      <c r="D1096" t="s">
        <v>1366</v>
      </c>
      <c r="E1096">
        <v>2027</v>
      </c>
      <c r="F1096" s="163">
        <v>46478</v>
      </c>
      <c r="G1096" t="s">
        <v>38</v>
      </c>
      <c r="H1096" t="s">
        <v>1367</v>
      </c>
      <c r="I1096">
        <v>102.68</v>
      </c>
      <c r="J1096" s="164">
        <v>46219.482270023145</v>
      </c>
      <c r="K1096" s="164">
        <v>46234.443921331018</v>
      </c>
    </row>
    <row r="1097" spans="1:11" x14ac:dyDescent="0.2">
      <c r="A1097" t="s">
        <v>473</v>
      </c>
      <c r="B1097">
        <v>77</v>
      </c>
      <c r="C1097" t="s">
        <v>480</v>
      </c>
      <c r="D1097" t="s">
        <v>1366</v>
      </c>
      <c r="E1097">
        <v>2027</v>
      </c>
      <c r="F1097" s="163">
        <v>46478</v>
      </c>
      <c r="G1097" t="s">
        <v>39</v>
      </c>
      <c r="H1097" t="s">
        <v>1367</v>
      </c>
      <c r="I1097">
        <v>102.68</v>
      </c>
      <c r="J1097" s="164">
        <v>46219.482270023145</v>
      </c>
      <c r="K1097" s="164">
        <v>46234.443921331018</v>
      </c>
    </row>
    <row r="1098" spans="1:11" x14ac:dyDescent="0.2">
      <c r="A1098" t="s">
        <v>473</v>
      </c>
      <c r="B1098">
        <v>77</v>
      </c>
      <c r="C1098" t="s">
        <v>480</v>
      </c>
      <c r="D1098" t="s">
        <v>1366</v>
      </c>
      <c r="E1098">
        <v>2027</v>
      </c>
      <c r="F1098" s="163">
        <v>46508</v>
      </c>
      <c r="G1098" t="s">
        <v>38</v>
      </c>
      <c r="H1098" t="s">
        <v>435</v>
      </c>
      <c r="I1098">
        <v>102.68</v>
      </c>
      <c r="J1098" s="164">
        <v>46219.482270023145</v>
      </c>
      <c r="K1098" s="164">
        <v>46234.443921331018</v>
      </c>
    </row>
    <row r="1099" spans="1:11" x14ac:dyDescent="0.2">
      <c r="A1099" t="s">
        <v>473</v>
      </c>
      <c r="B1099">
        <v>77</v>
      </c>
      <c r="C1099" t="s">
        <v>480</v>
      </c>
      <c r="D1099" t="s">
        <v>1366</v>
      </c>
      <c r="E1099">
        <v>2027</v>
      </c>
      <c r="F1099" s="163">
        <v>46508</v>
      </c>
      <c r="G1099" t="s">
        <v>39</v>
      </c>
      <c r="H1099" t="s">
        <v>435</v>
      </c>
      <c r="I1099">
        <v>102.68</v>
      </c>
      <c r="J1099" s="164">
        <v>46219.482270023145</v>
      </c>
      <c r="K1099" s="164">
        <v>46234.443921331018</v>
      </c>
    </row>
    <row r="1100" spans="1:11" x14ac:dyDescent="0.2">
      <c r="A1100" t="s">
        <v>473</v>
      </c>
      <c r="B1100">
        <v>77</v>
      </c>
      <c r="C1100" t="s">
        <v>480</v>
      </c>
      <c r="D1100" t="s">
        <v>1366</v>
      </c>
      <c r="E1100">
        <v>2027</v>
      </c>
      <c r="F1100" s="163">
        <v>46508</v>
      </c>
      <c r="G1100" t="s">
        <v>38</v>
      </c>
      <c r="H1100" t="s">
        <v>1367</v>
      </c>
      <c r="I1100">
        <v>102.68</v>
      </c>
      <c r="J1100" s="164">
        <v>46219.482270023145</v>
      </c>
      <c r="K1100" s="164">
        <v>46234.443921331018</v>
      </c>
    </row>
    <row r="1101" spans="1:11" x14ac:dyDescent="0.2">
      <c r="A1101" t="s">
        <v>473</v>
      </c>
      <c r="B1101">
        <v>77</v>
      </c>
      <c r="C1101" t="s">
        <v>480</v>
      </c>
      <c r="D1101" t="s">
        <v>1366</v>
      </c>
      <c r="E1101">
        <v>2027</v>
      </c>
      <c r="F1101" s="163">
        <v>46508</v>
      </c>
      <c r="G1101" t="s">
        <v>39</v>
      </c>
      <c r="H1101" t="s">
        <v>1367</v>
      </c>
      <c r="I1101">
        <v>102.68</v>
      </c>
      <c r="J1101" s="164">
        <v>46219.482270023145</v>
      </c>
      <c r="K1101" s="164">
        <v>46234.443921331018</v>
      </c>
    </row>
    <row r="1102" spans="1:11" x14ac:dyDescent="0.2">
      <c r="A1102" t="s">
        <v>473</v>
      </c>
      <c r="B1102">
        <v>77</v>
      </c>
      <c r="C1102" t="s">
        <v>480</v>
      </c>
      <c r="D1102" t="s">
        <v>1366</v>
      </c>
      <c r="E1102">
        <v>2027</v>
      </c>
      <c r="F1102" s="163">
        <v>46539</v>
      </c>
      <c r="G1102" t="s">
        <v>38</v>
      </c>
      <c r="H1102" t="s">
        <v>435</v>
      </c>
      <c r="I1102">
        <v>102.68</v>
      </c>
      <c r="J1102" s="164">
        <v>46219.482270023145</v>
      </c>
      <c r="K1102" s="164">
        <v>46234.443921331018</v>
      </c>
    </row>
    <row r="1103" spans="1:11" x14ac:dyDescent="0.2">
      <c r="A1103" t="s">
        <v>473</v>
      </c>
      <c r="B1103">
        <v>77</v>
      </c>
      <c r="C1103" t="s">
        <v>480</v>
      </c>
      <c r="D1103" t="s">
        <v>1366</v>
      </c>
      <c r="E1103">
        <v>2027</v>
      </c>
      <c r="F1103" s="163">
        <v>46539</v>
      </c>
      <c r="G1103" t="s">
        <v>39</v>
      </c>
      <c r="H1103" t="s">
        <v>435</v>
      </c>
      <c r="I1103">
        <v>102.68</v>
      </c>
      <c r="J1103" s="164">
        <v>46219.482270023145</v>
      </c>
      <c r="K1103" s="164">
        <v>46234.443921331018</v>
      </c>
    </row>
    <row r="1104" spans="1:11" x14ac:dyDescent="0.2">
      <c r="A1104" t="s">
        <v>473</v>
      </c>
      <c r="B1104">
        <v>77</v>
      </c>
      <c r="C1104" t="s">
        <v>480</v>
      </c>
      <c r="D1104" t="s">
        <v>1366</v>
      </c>
      <c r="E1104">
        <v>2027</v>
      </c>
      <c r="F1104" s="163">
        <v>46539</v>
      </c>
      <c r="G1104" t="s">
        <v>38</v>
      </c>
      <c r="H1104" t="s">
        <v>1367</v>
      </c>
      <c r="I1104">
        <v>102.68</v>
      </c>
      <c r="J1104" s="164">
        <v>46219.482270023145</v>
      </c>
      <c r="K1104" s="164">
        <v>46234.443921331018</v>
      </c>
    </row>
    <row r="1105" spans="1:11" x14ac:dyDescent="0.2">
      <c r="A1105" t="s">
        <v>473</v>
      </c>
      <c r="B1105">
        <v>77</v>
      </c>
      <c r="C1105" t="s">
        <v>480</v>
      </c>
      <c r="D1105" t="s">
        <v>1366</v>
      </c>
      <c r="E1105">
        <v>2027</v>
      </c>
      <c r="F1105" s="163">
        <v>46539</v>
      </c>
      <c r="G1105" t="s">
        <v>39</v>
      </c>
      <c r="H1105" t="s">
        <v>1367</v>
      </c>
      <c r="I1105">
        <v>102.68</v>
      </c>
      <c r="J1105" s="164">
        <v>46219.482270023145</v>
      </c>
      <c r="K1105" s="164">
        <v>46234.443921331018</v>
      </c>
    </row>
    <row r="1106" spans="1:11" x14ac:dyDescent="0.2">
      <c r="A1106" t="s">
        <v>473</v>
      </c>
      <c r="B1106">
        <v>78</v>
      </c>
      <c r="C1106" t="s">
        <v>481</v>
      </c>
      <c r="D1106" t="s">
        <v>1366</v>
      </c>
      <c r="E1106">
        <v>2027</v>
      </c>
      <c r="F1106" s="163">
        <v>46204</v>
      </c>
      <c r="G1106" t="s">
        <v>38</v>
      </c>
      <c r="H1106" t="s">
        <v>435</v>
      </c>
      <c r="I1106">
        <v>410.72</v>
      </c>
      <c r="J1106" s="164">
        <v>46219.482270023145</v>
      </c>
      <c r="K1106" s="164">
        <v>46234.443921331018</v>
      </c>
    </row>
    <row r="1107" spans="1:11" x14ac:dyDescent="0.2">
      <c r="A1107" t="s">
        <v>473</v>
      </c>
      <c r="B1107">
        <v>78</v>
      </c>
      <c r="C1107" t="s">
        <v>481</v>
      </c>
      <c r="D1107" t="s">
        <v>1366</v>
      </c>
      <c r="E1107">
        <v>2027</v>
      </c>
      <c r="F1107" s="163">
        <v>46204</v>
      </c>
      <c r="G1107" t="s">
        <v>39</v>
      </c>
      <c r="H1107" t="s">
        <v>435</v>
      </c>
      <c r="I1107">
        <v>410.72</v>
      </c>
      <c r="J1107" s="164">
        <v>46219.482270023145</v>
      </c>
      <c r="K1107" s="164">
        <v>46234.443921331018</v>
      </c>
    </row>
    <row r="1108" spans="1:11" x14ac:dyDescent="0.2">
      <c r="A1108" t="s">
        <v>473</v>
      </c>
      <c r="B1108">
        <v>78</v>
      </c>
      <c r="C1108" t="s">
        <v>481</v>
      </c>
      <c r="D1108" t="s">
        <v>1366</v>
      </c>
      <c r="E1108">
        <v>2027</v>
      </c>
      <c r="F1108" s="163">
        <v>46204</v>
      </c>
      <c r="G1108" t="s">
        <v>38</v>
      </c>
      <c r="H1108" t="s">
        <v>1367</v>
      </c>
      <c r="I1108">
        <v>410.72</v>
      </c>
      <c r="J1108" s="164">
        <v>46219.482270023145</v>
      </c>
      <c r="K1108" s="164">
        <v>46234.443921331018</v>
      </c>
    </row>
    <row r="1109" spans="1:11" x14ac:dyDescent="0.2">
      <c r="A1109" t="s">
        <v>473</v>
      </c>
      <c r="B1109">
        <v>78</v>
      </c>
      <c r="C1109" t="s">
        <v>481</v>
      </c>
      <c r="D1109" t="s">
        <v>1366</v>
      </c>
      <c r="E1109">
        <v>2027</v>
      </c>
      <c r="F1109" s="163">
        <v>46204</v>
      </c>
      <c r="G1109" t="s">
        <v>39</v>
      </c>
      <c r="H1109" t="s">
        <v>1367</v>
      </c>
      <c r="I1109">
        <v>410.72</v>
      </c>
      <c r="J1109" s="164">
        <v>46219.482270023145</v>
      </c>
      <c r="K1109" s="164">
        <v>46234.443921331018</v>
      </c>
    </row>
    <row r="1110" spans="1:11" x14ac:dyDescent="0.2">
      <c r="A1110" t="s">
        <v>473</v>
      </c>
      <c r="B1110">
        <v>78</v>
      </c>
      <c r="C1110" t="s">
        <v>481</v>
      </c>
      <c r="D1110" t="s">
        <v>1366</v>
      </c>
      <c r="E1110">
        <v>2027</v>
      </c>
      <c r="F1110" s="163">
        <v>46235</v>
      </c>
      <c r="G1110" t="s">
        <v>38</v>
      </c>
      <c r="H1110" t="s">
        <v>435</v>
      </c>
      <c r="I1110">
        <v>410.72</v>
      </c>
      <c r="J1110" s="164">
        <v>46219.482270023145</v>
      </c>
      <c r="K1110" s="164">
        <v>46234.443921331018</v>
      </c>
    </row>
    <row r="1111" spans="1:11" x14ac:dyDescent="0.2">
      <c r="A1111" t="s">
        <v>473</v>
      </c>
      <c r="B1111">
        <v>78</v>
      </c>
      <c r="C1111" t="s">
        <v>481</v>
      </c>
      <c r="D1111" t="s">
        <v>1366</v>
      </c>
      <c r="E1111">
        <v>2027</v>
      </c>
      <c r="F1111" s="163">
        <v>46235</v>
      </c>
      <c r="G1111" t="s">
        <v>39</v>
      </c>
      <c r="H1111" t="s">
        <v>435</v>
      </c>
      <c r="I1111">
        <v>410.72</v>
      </c>
      <c r="J1111" s="164">
        <v>46219.482270023145</v>
      </c>
      <c r="K1111" s="164">
        <v>46234.443921331018</v>
      </c>
    </row>
    <row r="1112" spans="1:11" x14ac:dyDescent="0.2">
      <c r="A1112" t="s">
        <v>473</v>
      </c>
      <c r="B1112">
        <v>78</v>
      </c>
      <c r="C1112" t="s">
        <v>481</v>
      </c>
      <c r="D1112" t="s">
        <v>1366</v>
      </c>
      <c r="E1112">
        <v>2027</v>
      </c>
      <c r="F1112" s="163">
        <v>46235</v>
      </c>
      <c r="G1112" t="s">
        <v>38</v>
      </c>
      <c r="H1112" t="s">
        <v>1367</v>
      </c>
      <c r="I1112">
        <v>410.72</v>
      </c>
      <c r="J1112" s="164">
        <v>46219.482270023145</v>
      </c>
      <c r="K1112" s="164">
        <v>46234.443921331018</v>
      </c>
    </row>
    <row r="1113" spans="1:11" x14ac:dyDescent="0.2">
      <c r="A1113" t="s">
        <v>473</v>
      </c>
      <c r="B1113">
        <v>78</v>
      </c>
      <c r="C1113" t="s">
        <v>481</v>
      </c>
      <c r="D1113" t="s">
        <v>1366</v>
      </c>
      <c r="E1113">
        <v>2027</v>
      </c>
      <c r="F1113" s="163">
        <v>46235</v>
      </c>
      <c r="G1113" t="s">
        <v>39</v>
      </c>
      <c r="H1113" t="s">
        <v>1367</v>
      </c>
      <c r="I1113">
        <v>410.72</v>
      </c>
      <c r="J1113" s="164">
        <v>46219.482270023145</v>
      </c>
      <c r="K1113" s="164">
        <v>46234.443921331018</v>
      </c>
    </row>
    <row r="1114" spans="1:11" x14ac:dyDescent="0.2">
      <c r="A1114" t="s">
        <v>473</v>
      </c>
      <c r="B1114">
        <v>78</v>
      </c>
      <c r="C1114" t="s">
        <v>481</v>
      </c>
      <c r="D1114" t="s">
        <v>1366</v>
      </c>
      <c r="E1114">
        <v>2027</v>
      </c>
      <c r="F1114" s="163">
        <v>46266</v>
      </c>
      <c r="G1114" t="s">
        <v>38</v>
      </c>
      <c r="H1114" t="s">
        <v>435</v>
      </c>
      <c r="I1114">
        <v>410.72</v>
      </c>
      <c r="J1114" s="164">
        <v>46219.482270023145</v>
      </c>
      <c r="K1114" s="164">
        <v>46234.443921331018</v>
      </c>
    </row>
    <row r="1115" spans="1:11" x14ac:dyDescent="0.2">
      <c r="A1115" t="s">
        <v>473</v>
      </c>
      <c r="B1115">
        <v>78</v>
      </c>
      <c r="C1115" t="s">
        <v>481</v>
      </c>
      <c r="D1115" t="s">
        <v>1366</v>
      </c>
      <c r="E1115">
        <v>2027</v>
      </c>
      <c r="F1115" s="163">
        <v>46266</v>
      </c>
      <c r="G1115" t="s">
        <v>39</v>
      </c>
      <c r="H1115" t="s">
        <v>435</v>
      </c>
      <c r="I1115">
        <v>410.72</v>
      </c>
      <c r="J1115" s="164">
        <v>46219.482270023145</v>
      </c>
      <c r="K1115" s="164">
        <v>46234.443921331018</v>
      </c>
    </row>
    <row r="1116" spans="1:11" x14ac:dyDescent="0.2">
      <c r="A1116" t="s">
        <v>473</v>
      </c>
      <c r="B1116">
        <v>78</v>
      </c>
      <c r="C1116" t="s">
        <v>481</v>
      </c>
      <c r="D1116" t="s">
        <v>1366</v>
      </c>
      <c r="E1116">
        <v>2027</v>
      </c>
      <c r="F1116" s="163">
        <v>46266</v>
      </c>
      <c r="G1116" t="s">
        <v>38</v>
      </c>
      <c r="H1116" t="s">
        <v>1367</v>
      </c>
      <c r="I1116">
        <v>410.72</v>
      </c>
      <c r="J1116" s="164">
        <v>46219.482270023145</v>
      </c>
      <c r="K1116" s="164">
        <v>46234.443921331018</v>
      </c>
    </row>
    <row r="1117" spans="1:11" x14ac:dyDescent="0.2">
      <c r="A1117" t="s">
        <v>473</v>
      </c>
      <c r="B1117">
        <v>78</v>
      </c>
      <c r="C1117" t="s">
        <v>481</v>
      </c>
      <c r="D1117" t="s">
        <v>1366</v>
      </c>
      <c r="E1117">
        <v>2027</v>
      </c>
      <c r="F1117" s="163">
        <v>46266</v>
      </c>
      <c r="G1117" t="s">
        <v>39</v>
      </c>
      <c r="H1117" t="s">
        <v>1367</v>
      </c>
      <c r="I1117">
        <v>410.72</v>
      </c>
      <c r="J1117" s="164">
        <v>46219.482270023145</v>
      </c>
      <c r="K1117" s="164">
        <v>46234.443921331018</v>
      </c>
    </row>
    <row r="1118" spans="1:11" x14ac:dyDescent="0.2">
      <c r="A1118" t="s">
        <v>473</v>
      </c>
      <c r="B1118">
        <v>78</v>
      </c>
      <c r="C1118" t="s">
        <v>481</v>
      </c>
      <c r="D1118" t="s">
        <v>1366</v>
      </c>
      <c r="E1118">
        <v>2027</v>
      </c>
      <c r="F1118" s="163">
        <v>46296</v>
      </c>
      <c r="G1118" t="s">
        <v>38</v>
      </c>
      <c r="H1118" t="s">
        <v>435</v>
      </c>
      <c r="I1118">
        <v>410.72</v>
      </c>
      <c r="J1118" s="164">
        <v>46219.482270023145</v>
      </c>
      <c r="K1118" s="164">
        <v>46234.443921331018</v>
      </c>
    </row>
    <row r="1119" spans="1:11" x14ac:dyDescent="0.2">
      <c r="A1119" t="s">
        <v>473</v>
      </c>
      <c r="B1119">
        <v>78</v>
      </c>
      <c r="C1119" t="s">
        <v>481</v>
      </c>
      <c r="D1119" t="s">
        <v>1366</v>
      </c>
      <c r="E1119">
        <v>2027</v>
      </c>
      <c r="F1119" s="163">
        <v>46296</v>
      </c>
      <c r="G1119" t="s">
        <v>39</v>
      </c>
      <c r="H1119" t="s">
        <v>435</v>
      </c>
      <c r="I1119">
        <v>410.72</v>
      </c>
      <c r="J1119" s="164">
        <v>46219.482270023145</v>
      </c>
      <c r="K1119" s="164">
        <v>46234.443921331018</v>
      </c>
    </row>
    <row r="1120" spans="1:11" x14ac:dyDescent="0.2">
      <c r="A1120" t="s">
        <v>473</v>
      </c>
      <c r="B1120">
        <v>78</v>
      </c>
      <c r="C1120" t="s">
        <v>481</v>
      </c>
      <c r="D1120" t="s">
        <v>1366</v>
      </c>
      <c r="E1120">
        <v>2027</v>
      </c>
      <c r="F1120" s="163">
        <v>46296</v>
      </c>
      <c r="G1120" t="s">
        <v>38</v>
      </c>
      <c r="H1120" t="s">
        <v>1367</v>
      </c>
      <c r="I1120">
        <v>410.72</v>
      </c>
      <c r="J1120" s="164">
        <v>46219.482270023145</v>
      </c>
      <c r="K1120" s="164">
        <v>46234.443921331018</v>
      </c>
    </row>
    <row r="1121" spans="1:11" x14ac:dyDescent="0.2">
      <c r="A1121" t="s">
        <v>473</v>
      </c>
      <c r="B1121">
        <v>78</v>
      </c>
      <c r="C1121" t="s">
        <v>481</v>
      </c>
      <c r="D1121" t="s">
        <v>1366</v>
      </c>
      <c r="E1121">
        <v>2027</v>
      </c>
      <c r="F1121" s="163">
        <v>46296</v>
      </c>
      <c r="G1121" t="s">
        <v>39</v>
      </c>
      <c r="H1121" t="s">
        <v>1367</v>
      </c>
      <c r="I1121">
        <v>410.72</v>
      </c>
      <c r="J1121" s="164">
        <v>46219.482270023145</v>
      </c>
      <c r="K1121" s="164">
        <v>46234.443921331018</v>
      </c>
    </row>
    <row r="1122" spans="1:11" x14ac:dyDescent="0.2">
      <c r="A1122" t="s">
        <v>473</v>
      </c>
      <c r="B1122">
        <v>78</v>
      </c>
      <c r="C1122" t="s">
        <v>481</v>
      </c>
      <c r="D1122" t="s">
        <v>1366</v>
      </c>
      <c r="E1122">
        <v>2027</v>
      </c>
      <c r="F1122" s="163">
        <v>46327</v>
      </c>
      <c r="G1122" t="s">
        <v>38</v>
      </c>
      <c r="H1122" t="s">
        <v>435</v>
      </c>
      <c r="I1122">
        <v>410.72</v>
      </c>
      <c r="J1122" s="164">
        <v>46219.482270023145</v>
      </c>
      <c r="K1122" s="164">
        <v>46234.443921331018</v>
      </c>
    </row>
    <row r="1123" spans="1:11" x14ac:dyDescent="0.2">
      <c r="A1123" t="s">
        <v>473</v>
      </c>
      <c r="B1123">
        <v>78</v>
      </c>
      <c r="C1123" t="s">
        <v>481</v>
      </c>
      <c r="D1123" t="s">
        <v>1366</v>
      </c>
      <c r="E1123">
        <v>2027</v>
      </c>
      <c r="F1123" s="163">
        <v>46327</v>
      </c>
      <c r="G1123" t="s">
        <v>39</v>
      </c>
      <c r="H1123" t="s">
        <v>435</v>
      </c>
      <c r="I1123">
        <v>410.72</v>
      </c>
      <c r="J1123" s="164">
        <v>46219.482270023145</v>
      </c>
      <c r="K1123" s="164">
        <v>46234.443921331018</v>
      </c>
    </row>
    <row r="1124" spans="1:11" x14ac:dyDescent="0.2">
      <c r="A1124" t="s">
        <v>473</v>
      </c>
      <c r="B1124">
        <v>78</v>
      </c>
      <c r="C1124" t="s">
        <v>481</v>
      </c>
      <c r="D1124" t="s">
        <v>1366</v>
      </c>
      <c r="E1124">
        <v>2027</v>
      </c>
      <c r="F1124" s="163">
        <v>46327</v>
      </c>
      <c r="G1124" t="s">
        <v>38</v>
      </c>
      <c r="H1124" t="s">
        <v>1367</v>
      </c>
      <c r="I1124">
        <v>410.72</v>
      </c>
      <c r="J1124" s="164">
        <v>46219.482270023145</v>
      </c>
      <c r="K1124" s="164">
        <v>46234.443921331018</v>
      </c>
    </row>
    <row r="1125" spans="1:11" x14ac:dyDescent="0.2">
      <c r="A1125" t="s">
        <v>473</v>
      </c>
      <c r="B1125">
        <v>78</v>
      </c>
      <c r="C1125" t="s">
        <v>481</v>
      </c>
      <c r="D1125" t="s">
        <v>1366</v>
      </c>
      <c r="E1125">
        <v>2027</v>
      </c>
      <c r="F1125" s="163">
        <v>46327</v>
      </c>
      <c r="G1125" t="s">
        <v>39</v>
      </c>
      <c r="H1125" t="s">
        <v>1367</v>
      </c>
      <c r="I1125">
        <v>410.72</v>
      </c>
      <c r="J1125" s="164">
        <v>46219.482270023145</v>
      </c>
      <c r="K1125" s="164">
        <v>46234.443921331018</v>
      </c>
    </row>
    <row r="1126" spans="1:11" x14ac:dyDescent="0.2">
      <c r="A1126" t="s">
        <v>473</v>
      </c>
      <c r="B1126">
        <v>78</v>
      </c>
      <c r="C1126" t="s">
        <v>481</v>
      </c>
      <c r="D1126" t="s">
        <v>1366</v>
      </c>
      <c r="E1126">
        <v>2027</v>
      </c>
      <c r="F1126" s="163">
        <v>46357</v>
      </c>
      <c r="G1126" t="s">
        <v>38</v>
      </c>
      <c r="H1126" t="s">
        <v>435</v>
      </c>
      <c r="I1126">
        <v>410.72</v>
      </c>
      <c r="J1126" s="164">
        <v>46219.482270023145</v>
      </c>
      <c r="K1126" s="164">
        <v>46234.443921331018</v>
      </c>
    </row>
    <row r="1127" spans="1:11" x14ac:dyDescent="0.2">
      <c r="A1127" t="s">
        <v>473</v>
      </c>
      <c r="B1127">
        <v>78</v>
      </c>
      <c r="C1127" t="s">
        <v>481</v>
      </c>
      <c r="D1127" t="s">
        <v>1366</v>
      </c>
      <c r="E1127">
        <v>2027</v>
      </c>
      <c r="F1127" s="163">
        <v>46357</v>
      </c>
      <c r="G1127" t="s">
        <v>39</v>
      </c>
      <c r="H1127" t="s">
        <v>435</v>
      </c>
      <c r="I1127">
        <v>410.72</v>
      </c>
      <c r="J1127" s="164">
        <v>46219.482270023145</v>
      </c>
      <c r="K1127" s="164">
        <v>46234.443921331018</v>
      </c>
    </row>
    <row r="1128" spans="1:11" x14ac:dyDescent="0.2">
      <c r="A1128" t="s">
        <v>473</v>
      </c>
      <c r="B1128">
        <v>78</v>
      </c>
      <c r="C1128" t="s">
        <v>481</v>
      </c>
      <c r="D1128" t="s">
        <v>1366</v>
      </c>
      <c r="E1128">
        <v>2027</v>
      </c>
      <c r="F1128" s="163">
        <v>46357</v>
      </c>
      <c r="G1128" t="s">
        <v>38</v>
      </c>
      <c r="H1128" t="s">
        <v>1367</v>
      </c>
      <c r="I1128">
        <v>410.72</v>
      </c>
      <c r="J1128" s="164">
        <v>46219.482270023145</v>
      </c>
      <c r="K1128" s="164">
        <v>46234.443921331018</v>
      </c>
    </row>
    <row r="1129" spans="1:11" x14ac:dyDescent="0.2">
      <c r="A1129" t="s">
        <v>473</v>
      </c>
      <c r="B1129">
        <v>78</v>
      </c>
      <c r="C1129" t="s">
        <v>481</v>
      </c>
      <c r="D1129" t="s">
        <v>1366</v>
      </c>
      <c r="E1129">
        <v>2027</v>
      </c>
      <c r="F1129" s="163">
        <v>46357</v>
      </c>
      <c r="G1129" t="s">
        <v>39</v>
      </c>
      <c r="H1129" t="s">
        <v>1367</v>
      </c>
      <c r="I1129">
        <v>410.72</v>
      </c>
      <c r="J1129" s="164">
        <v>46219.482270023145</v>
      </c>
      <c r="K1129" s="164">
        <v>46234.443921331018</v>
      </c>
    </row>
    <row r="1130" spans="1:11" x14ac:dyDescent="0.2">
      <c r="A1130" t="s">
        <v>473</v>
      </c>
      <c r="B1130">
        <v>78</v>
      </c>
      <c r="C1130" t="s">
        <v>481</v>
      </c>
      <c r="D1130" t="s">
        <v>1366</v>
      </c>
      <c r="E1130">
        <v>2027</v>
      </c>
      <c r="F1130" s="163">
        <v>46388</v>
      </c>
      <c r="G1130" t="s">
        <v>38</v>
      </c>
      <c r="H1130" t="s">
        <v>435</v>
      </c>
      <c r="I1130">
        <v>410.72</v>
      </c>
      <c r="J1130" s="164">
        <v>46219.482270023145</v>
      </c>
      <c r="K1130" s="164">
        <v>46234.443921331018</v>
      </c>
    </row>
    <row r="1131" spans="1:11" x14ac:dyDescent="0.2">
      <c r="A1131" t="s">
        <v>473</v>
      </c>
      <c r="B1131">
        <v>78</v>
      </c>
      <c r="C1131" t="s">
        <v>481</v>
      </c>
      <c r="D1131" t="s">
        <v>1366</v>
      </c>
      <c r="E1131">
        <v>2027</v>
      </c>
      <c r="F1131" s="163">
        <v>46388</v>
      </c>
      <c r="G1131" t="s">
        <v>39</v>
      </c>
      <c r="H1131" t="s">
        <v>435</v>
      </c>
      <c r="I1131">
        <v>410.72</v>
      </c>
      <c r="J1131" s="164">
        <v>46219.482270023145</v>
      </c>
      <c r="K1131" s="164">
        <v>46234.443921331018</v>
      </c>
    </row>
    <row r="1132" spans="1:11" x14ac:dyDescent="0.2">
      <c r="A1132" t="s">
        <v>473</v>
      </c>
      <c r="B1132">
        <v>78</v>
      </c>
      <c r="C1132" t="s">
        <v>481</v>
      </c>
      <c r="D1132" t="s">
        <v>1366</v>
      </c>
      <c r="E1132">
        <v>2027</v>
      </c>
      <c r="F1132" s="163">
        <v>46388</v>
      </c>
      <c r="G1132" t="s">
        <v>38</v>
      </c>
      <c r="H1132" t="s">
        <v>1367</v>
      </c>
      <c r="I1132">
        <v>410.72</v>
      </c>
      <c r="J1132" s="164">
        <v>46219.482270023145</v>
      </c>
      <c r="K1132" s="164">
        <v>46234.443921331018</v>
      </c>
    </row>
    <row r="1133" spans="1:11" x14ac:dyDescent="0.2">
      <c r="A1133" t="s">
        <v>473</v>
      </c>
      <c r="B1133">
        <v>78</v>
      </c>
      <c r="C1133" t="s">
        <v>481</v>
      </c>
      <c r="D1133" t="s">
        <v>1366</v>
      </c>
      <c r="E1133">
        <v>2027</v>
      </c>
      <c r="F1133" s="163">
        <v>46388</v>
      </c>
      <c r="G1133" t="s">
        <v>39</v>
      </c>
      <c r="H1133" t="s">
        <v>1367</v>
      </c>
      <c r="I1133">
        <v>410.72</v>
      </c>
      <c r="J1133" s="164">
        <v>46219.482270023145</v>
      </c>
      <c r="K1133" s="164">
        <v>46234.443921331018</v>
      </c>
    </row>
    <row r="1134" spans="1:11" x14ac:dyDescent="0.2">
      <c r="A1134" t="s">
        <v>473</v>
      </c>
      <c r="B1134">
        <v>78</v>
      </c>
      <c r="C1134" t="s">
        <v>481</v>
      </c>
      <c r="D1134" t="s">
        <v>1366</v>
      </c>
      <c r="E1134">
        <v>2027</v>
      </c>
      <c r="F1134" s="163">
        <v>46419</v>
      </c>
      <c r="G1134" t="s">
        <v>38</v>
      </c>
      <c r="H1134" t="s">
        <v>435</v>
      </c>
      <c r="I1134">
        <v>410.72</v>
      </c>
      <c r="J1134" s="164">
        <v>46219.482270023145</v>
      </c>
      <c r="K1134" s="164">
        <v>46234.443921331018</v>
      </c>
    </row>
    <row r="1135" spans="1:11" x14ac:dyDescent="0.2">
      <c r="A1135" t="s">
        <v>473</v>
      </c>
      <c r="B1135">
        <v>78</v>
      </c>
      <c r="C1135" t="s">
        <v>481</v>
      </c>
      <c r="D1135" t="s">
        <v>1366</v>
      </c>
      <c r="E1135">
        <v>2027</v>
      </c>
      <c r="F1135" s="163">
        <v>46419</v>
      </c>
      <c r="G1135" t="s">
        <v>39</v>
      </c>
      <c r="H1135" t="s">
        <v>435</v>
      </c>
      <c r="I1135">
        <v>410.72</v>
      </c>
      <c r="J1135" s="164">
        <v>46219.482270023145</v>
      </c>
      <c r="K1135" s="164">
        <v>46234.443921331018</v>
      </c>
    </row>
    <row r="1136" spans="1:11" x14ac:dyDescent="0.2">
      <c r="A1136" t="s">
        <v>473</v>
      </c>
      <c r="B1136">
        <v>78</v>
      </c>
      <c r="C1136" t="s">
        <v>481</v>
      </c>
      <c r="D1136" t="s">
        <v>1366</v>
      </c>
      <c r="E1136">
        <v>2027</v>
      </c>
      <c r="F1136" s="163">
        <v>46419</v>
      </c>
      <c r="G1136" t="s">
        <v>38</v>
      </c>
      <c r="H1136" t="s">
        <v>1367</v>
      </c>
      <c r="I1136">
        <v>410.72</v>
      </c>
      <c r="J1136" s="164">
        <v>46219.482270023145</v>
      </c>
      <c r="K1136" s="164">
        <v>46234.443921331018</v>
      </c>
    </row>
    <row r="1137" spans="1:11" x14ac:dyDescent="0.2">
      <c r="A1137" t="s">
        <v>473</v>
      </c>
      <c r="B1137">
        <v>78</v>
      </c>
      <c r="C1137" t="s">
        <v>481</v>
      </c>
      <c r="D1137" t="s">
        <v>1366</v>
      </c>
      <c r="E1137">
        <v>2027</v>
      </c>
      <c r="F1137" s="163">
        <v>46419</v>
      </c>
      <c r="G1137" t="s">
        <v>39</v>
      </c>
      <c r="H1137" t="s">
        <v>1367</v>
      </c>
      <c r="I1137">
        <v>410.72</v>
      </c>
      <c r="J1137" s="164">
        <v>46219.482270023145</v>
      </c>
      <c r="K1137" s="164">
        <v>46234.443921331018</v>
      </c>
    </row>
    <row r="1138" spans="1:11" x14ac:dyDescent="0.2">
      <c r="A1138" t="s">
        <v>473</v>
      </c>
      <c r="B1138">
        <v>78</v>
      </c>
      <c r="C1138" t="s">
        <v>481</v>
      </c>
      <c r="D1138" t="s">
        <v>1366</v>
      </c>
      <c r="E1138">
        <v>2027</v>
      </c>
      <c r="F1138" s="163">
        <v>46447</v>
      </c>
      <c r="G1138" t="s">
        <v>38</v>
      </c>
      <c r="H1138" t="s">
        <v>435</v>
      </c>
      <c r="I1138">
        <v>410.72</v>
      </c>
      <c r="J1138" s="164">
        <v>46219.482270023145</v>
      </c>
      <c r="K1138" s="164">
        <v>46234.443921331018</v>
      </c>
    </row>
    <row r="1139" spans="1:11" x14ac:dyDescent="0.2">
      <c r="A1139" t="s">
        <v>473</v>
      </c>
      <c r="B1139">
        <v>78</v>
      </c>
      <c r="C1139" t="s">
        <v>481</v>
      </c>
      <c r="D1139" t="s">
        <v>1366</v>
      </c>
      <c r="E1139">
        <v>2027</v>
      </c>
      <c r="F1139" s="163">
        <v>46447</v>
      </c>
      <c r="G1139" t="s">
        <v>39</v>
      </c>
      <c r="H1139" t="s">
        <v>435</v>
      </c>
      <c r="I1139">
        <v>410.72</v>
      </c>
      <c r="J1139" s="164">
        <v>46219.482270023145</v>
      </c>
      <c r="K1139" s="164">
        <v>46234.443921331018</v>
      </c>
    </row>
    <row r="1140" spans="1:11" x14ac:dyDescent="0.2">
      <c r="A1140" t="s">
        <v>473</v>
      </c>
      <c r="B1140">
        <v>78</v>
      </c>
      <c r="C1140" t="s">
        <v>481</v>
      </c>
      <c r="D1140" t="s">
        <v>1366</v>
      </c>
      <c r="E1140">
        <v>2027</v>
      </c>
      <c r="F1140" s="163">
        <v>46447</v>
      </c>
      <c r="G1140" t="s">
        <v>38</v>
      </c>
      <c r="H1140" t="s">
        <v>1367</v>
      </c>
      <c r="I1140">
        <v>410.72</v>
      </c>
      <c r="J1140" s="164">
        <v>46219.482270023145</v>
      </c>
      <c r="K1140" s="164">
        <v>46234.443921331018</v>
      </c>
    </row>
    <row r="1141" spans="1:11" x14ac:dyDescent="0.2">
      <c r="A1141" t="s">
        <v>473</v>
      </c>
      <c r="B1141">
        <v>78</v>
      </c>
      <c r="C1141" t="s">
        <v>481</v>
      </c>
      <c r="D1141" t="s">
        <v>1366</v>
      </c>
      <c r="E1141">
        <v>2027</v>
      </c>
      <c r="F1141" s="163">
        <v>46447</v>
      </c>
      <c r="G1141" t="s">
        <v>39</v>
      </c>
      <c r="H1141" t="s">
        <v>1367</v>
      </c>
      <c r="I1141">
        <v>410.72</v>
      </c>
      <c r="J1141" s="164">
        <v>46219.482270023145</v>
      </c>
      <c r="K1141" s="164">
        <v>46234.443921331018</v>
      </c>
    </row>
    <row r="1142" spans="1:11" x14ac:dyDescent="0.2">
      <c r="A1142" t="s">
        <v>473</v>
      </c>
      <c r="B1142">
        <v>78</v>
      </c>
      <c r="C1142" t="s">
        <v>481</v>
      </c>
      <c r="D1142" t="s">
        <v>1366</v>
      </c>
      <c r="E1142">
        <v>2027</v>
      </c>
      <c r="F1142" s="163">
        <v>46478</v>
      </c>
      <c r="G1142" t="s">
        <v>38</v>
      </c>
      <c r="H1142" t="s">
        <v>435</v>
      </c>
      <c r="I1142">
        <v>410.72</v>
      </c>
      <c r="J1142" s="164">
        <v>46219.482270023145</v>
      </c>
      <c r="K1142" s="164">
        <v>46234.443921331018</v>
      </c>
    </row>
    <row r="1143" spans="1:11" x14ac:dyDescent="0.2">
      <c r="A1143" t="s">
        <v>473</v>
      </c>
      <c r="B1143">
        <v>78</v>
      </c>
      <c r="C1143" t="s">
        <v>481</v>
      </c>
      <c r="D1143" t="s">
        <v>1366</v>
      </c>
      <c r="E1143">
        <v>2027</v>
      </c>
      <c r="F1143" s="163">
        <v>46478</v>
      </c>
      <c r="G1143" t="s">
        <v>39</v>
      </c>
      <c r="H1143" t="s">
        <v>435</v>
      </c>
      <c r="I1143">
        <v>410.72</v>
      </c>
      <c r="J1143" s="164">
        <v>46219.482270023145</v>
      </c>
      <c r="K1143" s="164">
        <v>46234.443921331018</v>
      </c>
    </row>
    <row r="1144" spans="1:11" x14ac:dyDescent="0.2">
      <c r="A1144" t="s">
        <v>473</v>
      </c>
      <c r="B1144">
        <v>78</v>
      </c>
      <c r="C1144" t="s">
        <v>481</v>
      </c>
      <c r="D1144" t="s">
        <v>1366</v>
      </c>
      <c r="E1144">
        <v>2027</v>
      </c>
      <c r="F1144" s="163">
        <v>46478</v>
      </c>
      <c r="G1144" t="s">
        <v>38</v>
      </c>
      <c r="H1144" t="s">
        <v>1367</v>
      </c>
      <c r="I1144">
        <v>410.72</v>
      </c>
      <c r="J1144" s="164">
        <v>46219.482270023145</v>
      </c>
      <c r="K1144" s="164">
        <v>46234.443921331018</v>
      </c>
    </row>
    <row r="1145" spans="1:11" x14ac:dyDescent="0.2">
      <c r="A1145" t="s">
        <v>473</v>
      </c>
      <c r="B1145">
        <v>78</v>
      </c>
      <c r="C1145" t="s">
        <v>481</v>
      </c>
      <c r="D1145" t="s">
        <v>1366</v>
      </c>
      <c r="E1145">
        <v>2027</v>
      </c>
      <c r="F1145" s="163">
        <v>46478</v>
      </c>
      <c r="G1145" t="s">
        <v>39</v>
      </c>
      <c r="H1145" t="s">
        <v>1367</v>
      </c>
      <c r="I1145">
        <v>410.72</v>
      </c>
      <c r="J1145" s="164">
        <v>46219.482270023145</v>
      </c>
      <c r="K1145" s="164">
        <v>46234.443921331018</v>
      </c>
    </row>
    <row r="1146" spans="1:11" x14ac:dyDescent="0.2">
      <c r="A1146" t="s">
        <v>473</v>
      </c>
      <c r="B1146">
        <v>78</v>
      </c>
      <c r="C1146" t="s">
        <v>481</v>
      </c>
      <c r="D1146" t="s">
        <v>1366</v>
      </c>
      <c r="E1146">
        <v>2027</v>
      </c>
      <c r="F1146" s="163">
        <v>46508</v>
      </c>
      <c r="G1146" t="s">
        <v>38</v>
      </c>
      <c r="H1146" t="s">
        <v>435</v>
      </c>
      <c r="I1146">
        <v>410.72</v>
      </c>
      <c r="J1146" s="164">
        <v>46219.482270023145</v>
      </c>
      <c r="K1146" s="164">
        <v>46234.443921331018</v>
      </c>
    </row>
    <row r="1147" spans="1:11" x14ac:dyDescent="0.2">
      <c r="A1147" t="s">
        <v>473</v>
      </c>
      <c r="B1147">
        <v>78</v>
      </c>
      <c r="C1147" t="s">
        <v>481</v>
      </c>
      <c r="D1147" t="s">
        <v>1366</v>
      </c>
      <c r="E1147">
        <v>2027</v>
      </c>
      <c r="F1147" s="163">
        <v>46508</v>
      </c>
      <c r="G1147" t="s">
        <v>39</v>
      </c>
      <c r="H1147" t="s">
        <v>435</v>
      </c>
      <c r="I1147">
        <v>410.72</v>
      </c>
      <c r="J1147" s="164">
        <v>46219.482270023145</v>
      </c>
      <c r="K1147" s="164">
        <v>46234.443921331018</v>
      </c>
    </row>
    <row r="1148" spans="1:11" x14ac:dyDescent="0.2">
      <c r="A1148" t="s">
        <v>473</v>
      </c>
      <c r="B1148">
        <v>78</v>
      </c>
      <c r="C1148" t="s">
        <v>481</v>
      </c>
      <c r="D1148" t="s">
        <v>1366</v>
      </c>
      <c r="E1148">
        <v>2027</v>
      </c>
      <c r="F1148" s="163">
        <v>46508</v>
      </c>
      <c r="G1148" t="s">
        <v>38</v>
      </c>
      <c r="H1148" t="s">
        <v>1367</v>
      </c>
      <c r="I1148">
        <v>410.72</v>
      </c>
      <c r="J1148" s="164">
        <v>46219.482270023145</v>
      </c>
      <c r="K1148" s="164">
        <v>46234.443921331018</v>
      </c>
    </row>
    <row r="1149" spans="1:11" x14ac:dyDescent="0.2">
      <c r="A1149" t="s">
        <v>473</v>
      </c>
      <c r="B1149">
        <v>78</v>
      </c>
      <c r="C1149" t="s">
        <v>481</v>
      </c>
      <c r="D1149" t="s">
        <v>1366</v>
      </c>
      <c r="E1149">
        <v>2027</v>
      </c>
      <c r="F1149" s="163">
        <v>46508</v>
      </c>
      <c r="G1149" t="s">
        <v>39</v>
      </c>
      <c r="H1149" t="s">
        <v>1367</v>
      </c>
      <c r="I1149">
        <v>410.72</v>
      </c>
      <c r="J1149" s="164">
        <v>46219.482270023145</v>
      </c>
      <c r="K1149" s="164">
        <v>46234.443921331018</v>
      </c>
    </row>
    <row r="1150" spans="1:11" x14ac:dyDescent="0.2">
      <c r="A1150" t="s">
        <v>473</v>
      </c>
      <c r="B1150">
        <v>78</v>
      </c>
      <c r="C1150" t="s">
        <v>481</v>
      </c>
      <c r="D1150" t="s">
        <v>1366</v>
      </c>
      <c r="E1150">
        <v>2027</v>
      </c>
      <c r="F1150" s="163">
        <v>46539</v>
      </c>
      <c r="G1150" t="s">
        <v>38</v>
      </c>
      <c r="H1150" t="s">
        <v>435</v>
      </c>
      <c r="I1150">
        <v>410.72</v>
      </c>
      <c r="J1150" s="164">
        <v>46219.482270023145</v>
      </c>
      <c r="K1150" s="164">
        <v>46234.443921331018</v>
      </c>
    </row>
    <row r="1151" spans="1:11" x14ac:dyDescent="0.2">
      <c r="A1151" t="s">
        <v>473</v>
      </c>
      <c r="B1151">
        <v>78</v>
      </c>
      <c r="C1151" t="s">
        <v>481</v>
      </c>
      <c r="D1151" t="s">
        <v>1366</v>
      </c>
      <c r="E1151">
        <v>2027</v>
      </c>
      <c r="F1151" s="163">
        <v>46539</v>
      </c>
      <c r="G1151" t="s">
        <v>39</v>
      </c>
      <c r="H1151" t="s">
        <v>435</v>
      </c>
      <c r="I1151">
        <v>410.72</v>
      </c>
      <c r="J1151" s="164">
        <v>46219.482270023145</v>
      </c>
      <c r="K1151" s="164">
        <v>46234.443921331018</v>
      </c>
    </row>
    <row r="1152" spans="1:11" x14ac:dyDescent="0.2">
      <c r="A1152" t="s">
        <v>473</v>
      </c>
      <c r="B1152">
        <v>78</v>
      </c>
      <c r="C1152" t="s">
        <v>481</v>
      </c>
      <c r="D1152" t="s">
        <v>1366</v>
      </c>
      <c r="E1152">
        <v>2027</v>
      </c>
      <c r="F1152" s="163">
        <v>46539</v>
      </c>
      <c r="G1152" t="s">
        <v>38</v>
      </c>
      <c r="H1152" t="s">
        <v>1367</v>
      </c>
      <c r="I1152">
        <v>410.72</v>
      </c>
      <c r="J1152" s="164">
        <v>46219.482270023145</v>
      </c>
      <c r="K1152" s="164">
        <v>46234.443921331018</v>
      </c>
    </row>
    <row r="1153" spans="1:11" x14ac:dyDescent="0.2">
      <c r="A1153" t="s">
        <v>473</v>
      </c>
      <c r="B1153">
        <v>78</v>
      </c>
      <c r="C1153" t="s">
        <v>481</v>
      </c>
      <c r="D1153" t="s">
        <v>1366</v>
      </c>
      <c r="E1153">
        <v>2027</v>
      </c>
      <c r="F1153" s="163">
        <v>46539</v>
      </c>
      <c r="G1153" t="s">
        <v>39</v>
      </c>
      <c r="H1153" t="s">
        <v>1367</v>
      </c>
      <c r="I1153">
        <v>410.72</v>
      </c>
      <c r="J1153" s="164">
        <v>46219.482270023145</v>
      </c>
      <c r="K1153" s="164">
        <v>46234.443921331018</v>
      </c>
    </row>
    <row r="1154" spans="1:11" x14ac:dyDescent="0.2">
      <c r="A1154" t="s">
        <v>1368</v>
      </c>
      <c r="B1154">
        <v>1</v>
      </c>
      <c r="C1154" t="s">
        <v>482</v>
      </c>
      <c r="D1154" t="s">
        <v>1369</v>
      </c>
      <c r="E1154">
        <v>2027</v>
      </c>
      <c r="F1154" s="163">
        <v>46204</v>
      </c>
      <c r="G1154" t="s">
        <v>38</v>
      </c>
      <c r="H1154" t="s">
        <v>435</v>
      </c>
      <c r="I1154">
        <v>1.75</v>
      </c>
      <c r="J1154" s="164">
        <v>46219.482270023145</v>
      </c>
      <c r="K1154" s="164">
        <v>46234.443921331018</v>
      </c>
    </row>
    <row r="1155" spans="1:11" x14ac:dyDescent="0.2">
      <c r="A1155" t="s">
        <v>1368</v>
      </c>
      <c r="B1155">
        <v>1</v>
      </c>
      <c r="C1155" t="s">
        <v>482</v>
      </c>
      <c r="D1155" t="s">
        <v>1369</v>
      </c>
      <c r="E1155">
        <v>2027</v>
      </c>
      <c r="F1155" s="163">
        <v>46204</v>
      </c>
      <c r="G1155" t="s">
        <v>39</v>
      </c>
      <c r="H1155" t="s">
        <v>435</v>
      </c>
      <c r="I1155">
        <v>1.75</v>
      </c>
      <c r="J1155" s="164">
        <v>46219.482270023145</v>
      </c>
      <c r="K1155" s="164">
        <v>46234.443921331018</v>
      </c>
    </row>
    <row r="1156" spans="1:11" x14ac:dyDescent="0.2">
      <c r="A1156" t="s">
        <v>1368</v>
      </c>
      <c r="B1156">
        <v>1</v>
      </c>
      <c r="C1156" t="s">
        <v>482</v>
      </c>
      <c r="D1156" t="s">
        <v>1369</v>
      </c>
      <c r="E1156">
        <v>2027</v>
      </c>
      <c r="F1156" s="163">
        <v>46204</v>
      </c>
      <c r="G1156" t="s">
        <v>38</v>
      </c>
      <c r="H1156" t="s">
        <v>1367</v>
      </c>
      <c r="I1156">
        <v>2.19</v>
      </c>
      <c r="J1156" s="164">
        <v>46219.482270023145</v>
      </c>
      <c r="K1156" s="164">
        <v>46234.443921331018</v>
      </c>
    </row>
    <row r="1157" spans="1:11" x14ac:dyDescent="0.2">
      <c r="A1157" t="s">
        <v>1368</v>
      </c>
      <c r="B1157">
        <v>1</v>
      </c>
      <c r="C1157" t="s">
        <v>482</v>
      </c>
      <c r="D1157" t="s">
        <v>1369</v>
      </c>
      <c r="E1157">
        <v>2027</v>
      </c>
      <c r="F1157" s="163">
        <v>46204</v>
      </c>
      <c r="G1157" t="s">
        <v>39</v>
      </c>
      <c r="H1157" t="s">
        <v>1367</v>
      </c>
      <c r="I1157">
        <v>1.75</v>
      </c>
      <c r="J1157" s="164">
        <v>46219.482270023145</v>
      </c>
      <c r="K1157" s="164">
        <v>46234.443921331018</v>
      </c>
    </row>
    <row r="1158" spans="1:11" x14ac:dyDescent="0.2">
      <c r="A1158" t="s">
        <v>1368</v>
      </c>
      <c r="B1158">
        <v>1</v>
      </c>
      <c r="C1158" t="s">
        <v>482</v>
      </c>
      <c r="D1158" t="s">
        <v>1369</v>
      </c>
      <c r="E1158">
        <v>2027</v>
      </c>
      <c r="F1158" s="163">
        <v>46235</v>
      </c>
      <c r="G1158" t="s">
        <v>38</v>
      </c>
      <c r="H1158" t="s">
        <v>435</v>
      </c>
      <c r="I1158">
        <v>1.75</v>
      </c>
      <c r="J1158" s="164">
        <v>46219.482270023145</v>
      </c>
      <c r="K1158" s="164">
        <v>46234.443921331018</v>
      </c>
    </row>
    <row r="1159" spans="1:11" x14ac:dyDescent="0.2">
      <c r="A1159" t="s">
        <v>1368</v>
      </c>
      <c r="B1159">
        <v>1</v>
      </c>
      <c r="C1159" t="s">
        <v>482</v>
      </c>
      <c r="D1159" t="s">
        <v>1369</v>
      </c>
      <c r="E1159">
        <v>2027</v>
      </c>
      <c r="F1159" s="163">
        <v>46235</v>
      </c>
      <c r="G1159" t="s">
        <v>39</v>
      </c>
      <c r="H1159" t="s">
        <v>435</v>
      </c>
      <c r="I1159">
        <v>1.75</v>
      </c>
      <c r="J1159" s="164">
        <v>46219.482270023145</v>
      </c>
      <c r="K1159" s="164">
        <v>46234.443921331018</v>
      </c>
    </row>
    <row r="1160" spans="1:11" x14ac:dyDescent="0.2">
      <c r="A1160" t="s">
        <v>1368</v>
      </c>
      <c r="B1160">
        <v>1</v>
      </c>
      <c r="C1160" t="s">
        <v>482</v>
      </c>
      <c r="D1160" t="s">
        <v>1369</v>
      </c>
      <c r="E1160">
        <v>2027</v>
      </c>
      <c r="F1160" s="163">
        <v>46235</v>
      </c>
      <c r="G1160" t="s">
        <v>38</v>
      </c>
      <c r="H1160" t="s">
        <v>1367</v>
      </c>
      <c r="I1160">
        <v>2.19</v>
      </c>
      <c r="J1160" s="164">
        <v>46219.482270023145</v>
      </c>
      <c r="K1160" s="164">
        <v>46234.443921331018</v>
      </c>
    </row>
    <row r="1161" spans="1:11" x14ac:dyDescent="0.2">
      <c r="A1161" t="s">
        <v>1368</v>
      </c>
      <c r="B1161">
        <v>1</v>
      </c>
      <c r="C1161" t="s">
        <v>482</v>
      </c>
      <c r="D1161" t="s">
        <v>1369</v>
      </c>
      <c r="E1161">
        <v>2027</v>
      </c>
      <c r="F1161" s="163">
        <v>46235</v>
      </c>
      <c r="G1161" t="s">
        <v>39</v>
      </c>
      <c r="H1161" t="s">
        <v>1367</v>
      </c>
      <c r="I1161">
        <v>1.75</v>
      </c>
      <c r="J1161" s="164">
        <v>46219.482270023145</v>
      </c>
      <c r="K1161" s="164">
        <v>46234.443921331018</v>
      </c>
    </row>
    <row r="1162" spans="1:11" x14ac:dyDescent="0.2">
      <c r="A1162" t="s">
        <v>1368</v>
      </c>
      <c r="B1162">
        <v>1</v>
      </c>
      <c r="C1162" t="s">
        <v>482</v>
      </c>
      <c r="D1162" t="s">
        <v>1369</v>
      </c>
      <c r="E1162">
        <v>2027</v>
      </c>
      <c r="F1162" s="163">
        <v>46266</v>
      </c>
      <c r="G1162" t="s">
        <v>38</v>
      </c>
      <c r="H1162" t="s">
        <v>435</v>
      </c>
      <c r="I1162">
        <v>1.75</v>
      </c>
      <c r="J1162" s="164">
        <v>46219.482270023145</v>
      </c>
      <c r="K1162" s="164">
        <v>46234.443921331018</v>
      </c>
    </row>
    <row r="1163" spans="1:11" x14ac:dyDescent="0.2">
      <c r="A1163" t="s">
        <v>1368</v>
      </c>
      <c r="B1163">
        <v>1</v>
      </c>
      <c r="C1163" t="s">
        <v>482</v>
      </c>
      <c r="D1163" t="s">
        <v>1369</v>
      </c>
      <c r="E1163">
        <v>2027</v>
      </c>
      <c r="F1163" s="163">
        <v>46266</v>
      </c>
      <c r="G1163" t="s">
        <v>39</v>
      </c>
      <c r="H1163" t="s">
        <v>435</v>
      </c>
      <c r="I1163">
        <v>1.75</v>
      </c>
      <c r="J1163" s="164">
        <v>46219.482270023145</v>
      </c>
      <c r="K1163" s="164">
        <v>46234.443921331018</v>
      </c>
    </row>
    <row r="1164" spans="1:11" x14ac:dyDescent="0.2">
      <c r="A1164" t="s">
        <v>1368</v>
      </c>
      <c r="B1164">
        <v>1</v>
      </c>
      <c r="C1164" t="s">
        <v>482</v>
      </c>
      <c r="D1164" t="s">
        <v>1369</v>
      </c>
      <c r="E1164">
        <v>2027</v>
      </c>
      <c r="F1164" s="163">
        <v>46266</v>
      </c>
      <c r="G1164" t="s">
        <v>38</v>
      </c>
      <c r="H1164" t="s">
        <v>1367</v>
      </c>
      <c r="I1164">
        <v>2.19</v>
      </c>
      <c r="J1164" s="164">
        <v>46219.482270023145</v>
      </c>
      <c r="K1164" s="164">
        <v>46234.443921331018</v>
      </c>
    </row>
    <row r="1165" spans="1:11" x14ac:dyDescent="0.2">
      <c r="A1165" t="s">
        <v>1368</v>
      </c>
      <c r="B1165">
        <v>1</v>
      </c>
      <c r="C1165" t="s">
        <v>482</v>
      </c>
      <c r="D1165" t="s">
        <v>1369</v>
      </c>
      <c r="E1165">
        <v>2027</v>
      </c>
      <c r="F1165" s="163">
        <v>46266</v>
      </c>
      <c r="G1165" t="s">
        <v>39</v>
      </c>
      <c r="H1165" t="s">
        <v>1367</v>
      </c>
      <c r="I1165">
        <v>1.75</v>
      </c>
      <c r="J1165" s="164">
        <v>46219.482270023145</v>
      </c>
      <c r="K1165" s="164">
        <v>46234.443921331018</v>
      </c>
    </row>
    <row r="1166" spans="1:11" x14ac:dyDescent="0.2">
      <c r="A1166" t="s">
        <v>1368</v>
      </c>
      <c r="B1166">
        <v>1</v>
      </c>
      <c r="C1166" t="s">
        <v>482</v>
      </c>
      <c r="D1166" t="s">
        <v>1369</v>
      </c>
      <c r="E1166">
        <v>2027</v>
      </c>
      <c r="F1166" s="163">
        <v>46296</v>
      </c>
      <c r="G1166" t="s">
        <v>38</v>
      </c>
      <c r="H1166" t="s">
        <v>435</v>
      </c>
      <c r="I1166">
        <v>1.75</v>
      </c>
      <c r="J1166" s="164">
        <v>46219.482270023145</v>
      </c>
      <c r="K1166" s="164">
        <v>46234.443921331018</v>
      </c>
    </row>
    <row r="1167" spans="1:11" x14ac:dyDescent="0.2">
      <c r="A1167" t="s">
        <v>1368</v>
      </c>
      <c r="B1167">
        <v>1</v>
      </c>
      <c r="C1167" t="s">
        <v>482</v>
      </c>
      <c r="D1167" t="s">
        <v>1369</v>
      </c>
      <c r="E1167">
        <v>2027</v>
      </c>
      <c r="F1167" s="163">
        <v>46296</v>
      </c>
      <c r="G1167" t="s">
        <v>39</v>
      </c>
      <c r="H1167" t="s">
        <v>435</v>
      </c>
      <c r="I1167">
        <v>1.75</v>
      </c>
      <c r="J1167" s="164">
        <v>46219.482270023145</v>
      </c>
      <c r="K1167" s="164">
        <v>46234.443921331018</v>
      </c>
    </row>
    <row r="1168" spans="1:11" x14ac:dyDescent="0.2">
      <c r="A1168" t="s">
        <v>1368</v>
      </c>
      <c r="B1168">
        <v>1</v>
      </c>
      <c r="C1168" t="s">
        <v>482</v>
      </c>
      <c r="D1168" t="s">
        <v>1369</v>
      </c>
      <c r="E1168">
        <v>2027</v>
      </c>
      <c r="F1168" s="163">
        <v>46296</v>
      </c>
      <c r="G1168" t="s">
        <v>38</v>
      </c>
      <c r="H1168" t="s">
        <v>1367</v>
      </c>
      <c r="I1168">
        <v>2.19</v>
      </c>
      <c r="J1168" s="164">
        <v>46219.482270023145</v>
      </c>
      <c r="K1168" s="164">
        <v>46234.443921331018</v>
      </c>
    </row>
    <row r="1169" spans="1:11" x14ac:dyDescent="0.2">
      <c r="A1169" t="s">
        <v>1368</v>
      </c>
      <c r="B1169">
        <v>1</v>
      </c>
      <c r="C1169" t="s">
        <v>482</v>
      </c>
      <c r="D1169" t="s">
        <v>1369</v>
      </c>
      <c r="E1169">
        <v>2027</v>
      </c>
      <c r="F1169" s="163">
        <v>46296</v>
      </c>
      <c r="G1169" t="s">
        <v>39</v>
      </c>
      <c r="H1169" t="s">
        <v>1367</v>
      </c>
      <c r="I1169">
        <v>1.75</v>
      </c>
      <c r="J1169" s="164">
        <v>46219.482270023145</v>
      </c>
      <c r="K1169" s="164">
        <v>46234.443921331018</v>
      </c>
    </row>
    <row r="1170" spans="1:11" x14ac:dyDescent="0.2">
      <c r="A1170" t="s">
        <v>1368</v>
      </c>
      <c r="B1170">
        <v>1</v>
      </c>
      <c r="C1170" t="s">
        <v>482</v>
      </c>
      <c r="D1170" t="s">
        <v>1369</v>
      </c>
      <c r="E1170">
        <v>2027</v>
      </c>
      <c r="F1170" s="163">
        <v>46327</v>
      </c>
      <c r="G1170" t="s">
        <v>38</v>
      </c>
      <c r="H1170" t="s">
        <v>435</v>
      </c>
      <c r="I1170">
        <v>1.75</v>
      </c>
      <c r="J1170" s="164">
        <v>46219.482270023145</v>
      </c>
      <c r="K1170" s="164">
        <v>46234.443921331018</v>
      </c>
    </row>
    <row r="1171" spans="1:11" x14ac:dyDescent="0.2">
      <c r="A1171" t="s">
        <v>1368</v>
      </c>
      <c r="B1171">
        <v>1</v>
      </c>
      <c r="C1171" t="s">
        <v>482</v>
      </c>
      <c r="D1171" t="s">
        <v>1369</v>
      </c>
      <c r="E1171">
        <v>2027</v>
      </c>
      <c r="F1171" s="163">
        <v>46327</v>
      </c>
      <c r="G1171" t="s">
        <v>39</v>
      </c>
      <c r="H1171" t="s">
        <v>435</v>
      </c>
      <c r="I1171">
        <v>1.75</v>
      </c>
      <c r="J1171" s="164">
        <v>46219.482270023145</v>
      </c>
      <c r="K1171" s="164">
        <v>46234.443921331018</v>
      </c>
    </row>
    <row r="1172" spans="1:11" x14ac:dyDescent="0.2">
      <c r="A1172" t="s">
        <v>1368</v>
      </c>
      <c r="B1172">
        <v>1</v>
      </c>
      <c r="C1172" t="s">
        <v>482</v>
      </c>
      <c r="D1172" t="s">
        <v>1369</v>
      </c>
      <c r="E1172">
        <v>2027</v>
      </c>
      <c r="F1172" s="163">
        <v>46327</v>
      </c>
      <c r="G1172" t="s">
        <v>38</v>
      </c>
      <c r="H1172" t="s">
        <v>1367</v>
      </c>
      <c r="I1172">
        <v>2.19</v>
      </c>
      <c r="J1172" s="164">
        <v>46219.482270023145</v>
      </c>
      <c r="K1172" s="164">
        <v>46234.443921331018</v>
      </c>
    </row>
    <row r="1173" spans="1:11" x14ac:dyDescent="0.2">
      <c r="A1173" t="s">
        <v>1368</v>
      </c>
      <c r="B1173">
        <v>1</v>
      </c>
      <c r="C1173" t="s">
        <v>482</v>
      </c>
      <c r="D1173" t="s">
        <v>1369</v>
      </c>
      <c r="E1173">
        <v>2027</v>
      </c>
      <c r="F1173" s="163">
        <v>46327</v>
      </c>
      <c r="G1173" t="s">
        <v>39</v>
      </c>
      <c r="H1173" t="s">
        <v>1367</v>
      </c>
      <c r="I1173">
        <v>1.75</v>
      </c>
      <c r="J1173" s="164">
        <v>46219.482270023145</v>
      </c>
      <c r="K1173" s="164">
        <v>46234.443921331018</v>
      </c>
    </row>
    <row r="1174" spans="1:11" x14ac:dyDescent="0.2">
      <c r="A1174" t="s">
        <v>1368</v>
      </c>
      <c r="B1174">
        <v>1</v>
      </c>
      <c r="C1174" t="s">
        <v>482</v>
      </c>
      <c r="D1174" t="s">
        <v>1369</v>
      </c>
      <c r="E1174">
        <v>2027</v>
      </c>
      <c r="F1174" s="163">
        <v>46357</v>
      </c>
      <c r="G1174" t="s">
        <v>38</v>
      </c>
      <c r="H1174" t="s">
        <v>435</v>
      </c>
      <c r="I1174">
        <v>1.75</v>
      </c>
      <c r="J1174" s="164">
        <v>46219.482270023145</v>
      </c>
      <c r="K1174" s="164">
        <v>46234.443921331018</v>
      </c>
    </row>
    <row r="1175" spans="1:11" x14ac:dyDescent="0.2">
      <c r="A1175" t="s">
        <v>1368</v>
      </c>
      <c r="B1175">
        <v>1</v>
      </c>
      <c r="C1175" t="s">
        <v>482</v>
      </c>
      <c r="D1175" t="s">
        <v>1369</v>
      </c>
      <c r="E1175">
        <v>2027</v>
      </c>
      <c r="F1175" s="163">
        <v>46357</v>
      </c>
      <c r="G1175" t="s">
        <v>39</v>
      </c>
      <c r="H1175" t="s">
        <v>435</v>
      </c>
      <c r="I1175">
        <v>1.75</v>
      </c>
      <c r="J1175" s="164">
        <v>46219.482270023145</v>
      </c>
      <c r="K1175" s="164">
        <v>46234.443921331018</v>
      </c>
    </row>
    <row r="1176" spans="1:11" x14ac:dyDescent="0.2">
      <c r="A1176" t="s">
        <v>1368</v>
      </c>
      <c r="B1176">
        <v>1</v>
      </c>
      <c r="C1176" t="s">
        <v>482</v>
      </c>
      <c r="D1176" t="s">
        <v>1369</v>
      </c>
      <c r="E1176">
        <v>2027</v>
      </c>
      <c r="F1176" s="163">
        <v>46357</v>
      </c>
      <c r="G1176" t="s">
        <v>38</v>
      </c>
      <c r="H1176" t="s">
        <v>1367</v>
      </c>
      <c r="I1176">
        <v>2.19</v>
      </c>
      <c r="J1176" s="164">
        <v>46219.482270023145</v>
      </c>
      <c r="K1176" s="164">
        <v>46234.443921331018</v>
      </c>
    </row>
    <row r="1177" spans="1:11" x14ac:dyDescent="0.2">
      <c r="A1177" t="s">
        <v>1368</v>
      </c>
      <c r="B1177">
        <v>1</v>
      </c>
      <c r="C1177" t="s">
        <v>482</v>
      </c>
      <c r="D1177" t="s">
        <v>1369</v>
      </c>
      <c r="E1177">
        <v>2027</v>
      </c>
      <c r="F1177" s="163">
        <v>46357</v>
      </c>
      <c r="G1177" t="s">
        <v>39</v>
      </c>
      <c r="H1177" t="s">
        <v>1367</v>
      </c>
      <c r="I1177">
        <v>1.75</v>
      </c>
      <c r="J1177" s="164">
        <v>46219.482270023145</v>
      </c>
      <c r="K1177" s="164">
        <v>46234.443921331018</v>
      </c>
    </row>
    <row r="1178" spans="1:11" x14ac:dyDescent="0.2">
      <c r="A1178" t="s">
        <v>1368</v>
      </c>
      <c r="B1178">
        <v>1</v>
      </c>
      <c r="C1178" t="s">
        <v>482</v>
      </c>
      <c r="D1178" t="s">
        <v>1369</v>
      </c>
      <c r="E1178">
        <v>2027</v>
      </c>
      <c r="F1178" s="163">
        <v>46388</v>
      </c>
      <c r="G1178" t="s">
        <v>38</v>
      </c>
      <c r="H1178" t="s">
        <v>435</v>
      </c>
      <c r="I1178">
        <v>1.75</v>
      </c>
      <c r="J1178" s="164">
        <v>46219.482270023145</v>
      </c>
      <c r="K1178" s="164">
        <v>46234.443921331018</v>
      </c>
    </row>
    <row r="1179" spans="1:11" x14ac:dyDescent="0.2">
      <c r="A1179" t="s">
        <v>1368</v>
      </c>
      <c r="B1179">
        <v>1</v>
      </c>
      <c r="C1179" t="s">
        <v>482</v>
      </c>
      <c r="D1179" t="s">
        <v>1369</v>
      </c>
      <c r="E1179">
        <v>2027</v>
      </c>
      <c r="F1179" s="163">
        <v>46388</v>
      </c>
      <c r="G1179" t="s">
        <v>39</v>
      </c>
      <c r="H1179" t="s">
        <v>435</v>
      </c>
      <c r="I1179">
        <v>1.75</v>
      </c>
      <c r="J1179" s="164">
        <v>46219.482270023145</v>
      </c>
      <c r="K1179" s="164">
        <v>46234.443921331018</v>
      </c>
    </row>
    <row r="1180" spans="1:11" x14ac:dyDescent="0.2">
      <c r="A1180" t="s">
        <v>1368</v>
      </c>
      <c r="B1180">
        <v>1</v>
      </c>
      <c r="C1180" t="s">
        <v>482</v>
      </c>
      <c r="D1180" t="s">
        <v>1369</v>
      </c>
      <c r="E1180">
        <v>2027</v>
      </c>
      <c r="F1180" s="163">
        <v>46388</v>
      </c>
      <c r="G1180" t="s">
        <v>38</v>
      </c>
      <c r="H1180" t="s">
        <v>1367</v>
      </c>
      <c r="I1180">
        <v>2.19</v>
      </c>
      <c r="J1180" s="164">
        <v>46219.482270023145</v>
      </c>
      <c r="K1180" s="164">
        <v>46234.443921331018</v>
      </c>
    </row>
    <row r="1181" spans="1:11" x14ac:dyDescent="0.2">
      <c r="A1181" t="s">
        <v>1368</v>
      </c>
      <c r="B1181">
        <v>1</v>
      </c>
      <c r="C1181" t="s">
        <v>482</v>
      </c>
      <c r="D1181" t="s">
        <v>1369</v>
      </c>
      <c r="E1181">
        <v>2027</v>
      </c>
      <c r="F1181" s="163">
        <v>46388</v>
      </c>
      <c r="G1181" t="s">
        <v>39</v>
      </c>
      <c r="H1181" t="s">
        <v>1367</v>
      </c>
      <c r="I1181">
        <v>1.75</v>
      </c>
      <c r="J1181" s="164">
        <v>46219.482270023145</v>
      </c>
      <c r="K1181" s="164">
        <v>46234.443921331018</v>
      </c>
    </row>
    <row r="1182" spans="1:11" x14ac:dyDescent="0.2">
      <c r="A1182" t="s">
        <v>1368</v>
      </c>
      <c r="B1182">
        <v>1</v>
      </c>
      <c r="C1182" t="s">
        <v>482</v>
      </c>
      <c r="D1182" t="s">
        <v>1369</v>
      </c>
      <c r="E1182">
        <v>2027</v>
      </c>
      <c r="F1182" s="163">
        <v>46419</v>
      </c>
      <c r="G1182" t="s">
        <v>38</v>
      </c>
      <c r="H1182" t="s">
        <v>435</v>
      </c>
      <c r="I1182">
        <v>1.75</v>
      </c>
      <c r="J1182" s="164">
        <v>46219.482270023145</v>
      </c>
      <c r="K1182" s="164">
        <v>46234.443921331018</v>
      </c>
    </row>
    <row r="1183" spans="1:11" x14ac:dyDescent="0.2">
      <c r="A1183" t="s">
        <v>1368</v>
      </c>
      <c r="B1183">
        <v>1</v>
      </c>
      <c r="C1183" t="s">
        <v>482</v>
      </c>
      <c r="D1183" t="s">
        <v>1369</v>
      </c>
      <c r="E1183">
        <v>2027</v>
      </c>
      <c r="F1183" s="163">
        <v>46419</v>
      </c>
      <c r="G1183" t="s">
        <v>39</v>
      </c>
      <c r="H1183" t="s">
        <v>435</v>
      </c>
      <c r="I1183">
        <v>1.75</v>
      </c>
      <c r="J1183" s="164">
        <v>46219.482270023145</v>
      </c>
      <c r="K1183" s="164">
        <v>46234.443921331018</v>
      </c>
    </row>
    <row r="1184" spans="1:11" x14ac:dyDescent="0.2">
      <c r="A1184" t="s">
        <v>1368</v>
      </c>
      <c r="B1184">
        <v>1</v>
      </c>
      <c r="C1184" t="s">
        <v>482</v>
      </c>
      <c r="D1184" t="s">
        <v>1369</v>
      </c>
      <c r="E1184">
        <v>2027</v>
      </c>
      <c r="F1184" s="163">
        <v>46419</v>
      </c>
      <c r="G1184" t="s">
        <v>38</v>
      </c>
      <c r="H1184" t="s">
        <v>1367</v>
      </c>
      <c r="I1184">
        <v>2.19</v>
      </c>
      <c r="J1184" s="164">
        <v>46219.482270023145</v>
      </c>
      <c r="K1184" s="164">
        <v>46234.443921331018</v>
      </c>
    </row>
    <row r="1185" spans="1:11" x14ac:dyDescent="0.2">
      <c r="A1185" t="s">
        <v>1368</v>
      </c>
      <c r="B1185">
        <v>1</v>
      </c>
      <c r="C1185" t="s">
        <v>482</v>
      </c>
      <c r="D1185" t="s">
        <v>1369</v>
      </c>
      <c r="E1185">
        <v>2027</v>
      </c>
      <c r="F1185" s="163">
        <v>46419</v>
      </c>
      <c r="G1185" t="s">
        <v>39</v>
      </c>
      <c r="H1185" t="s">
        <v>1367</v>
      </c>
      <c r="I1185">
        <v>1.75</v>
      </c>
      <c r="J1185" s="164">
        <v>46219.482270023145</v>
      </c>
      <c r="K1185" s="164">
        <v>46234.443921331018</v>
      </c>
    </row>
    <row r="1186" spans="1:11" x14ac:dyDescent="0.2">
      <c r="A1186" t="s">
        <v>1368</v>
      </c>
      <c r="B1186">
        <v>1</v>
      </c>
      <c r="C1186" t="s">
        <v>482</v>
      </c>
      <c r="D1186" t="s">
        <v>1369</v>
      </c>
      <c r="E1186">
        <v>2027</v>
      </c>
      <c r="F1186" s="163">
        <v>46447</v>
      </c>
      <c r="G1186" t="s">
        <v>38</v>
      </c>
      <c r="H1186" t="s">
        <v>435</v>
      </c>
      <c r="I1186">
        <v>1.75</v>
      </c>
      <c r="J1186" s="164">
        <v>46219.482270023145</v>
      </c>
      <c r="K1186" s="164">
        <v>46234.443921331018</v>
      </c>
    </row>
    <row r="1187" spans="1:11" x14ac:dyDescent="0.2">
      <c r="A1187" t="s">
        <v>1368</v>
      </c>
      <c r="B1187">
        <v>1</v>
      </c>
      <c r="C1187" t="s">
        <v>482</v>
      </c>
      <c r="D1187" t="s">
        <v>1369</v>
      </c>
      <c r="E1187">
        <v>2027</v>
      </c>
      <c r="F1187" s="163">
        <v>46447</v>
      </c>
      <c r="G1187" t="s">
        <v>39</v>
      </c>
      <c r="H1187" t="s">
        <v>435</v>
      </c>
      <c r="I1187">
        <v>1.75</v>
      </c>
      <c r="J1187" s="164">
        <v>46219.482270023145</v>
      </c>
      <c r="K1187" s="164">
        <v>46234.443921331018</v>
      </c>
    </row>
    <row r="1188" spans="1:11" x14ac:dyDescent="0.2">
      <c r="A1188" t="s">
        <v>1368</v>
      </c>
      <c r="B1188">
        <v>1</v>
      </c>
      <c r="C1188" t="s">
        <v>482</v>
      </c>
      <c r="D1188" t="s">
        <v>1369</v>
      </c>
      <c r="E1188">
        <v>2027</v>
      </c>
      <c r="F1188" s="163">
        <v>46447</v>
      </c>
      <c r="G1188" t="s">
        <v>38</v>
      </c>
      <c r="H1188" t="s">
        <v>1367</v>
      </c>
      <c r="I1188">
        <v>2.19</v>
      </c>
      <c r="J1188" s="164">
        <v>46219.482270023145</v>
      </c>
      <c r="K1188" s="164">
        <v>46234.443921331018</v>
      </c>
    </row>
    <row r="1189" spans="1:11" x14ac:dyDescent="0.2">
      <c r="A1189" t="s">
        <v>1368</v>
      </c>
      <c r="B1189">
        <v>1</v>
      </c>
      <c r="C1189" t="s">
        <v>482</v>
      </c>
      <c r="D1189" t="s">
        <v>1369</v>
      </c>
      <c r="E1189">
        <v>2027</v>
      </c>
      <c r="F1189" s="163">
        <v>46447</v>
      </c>
      <c r="G1189" t="s">
        <v>39</v>
      </c>
      <c r="H1189" t="s">
        <v>1367</v>
      </c>
      <c r="I1189">
        <v>1.75</v>
      </c>
      <c r="J1189" s="164">
        <v>46219.482270023145</v>
      </c>
      <c r="K1189" s="164">
        <v>46234.443921331018</v>
      </c>
    </row>
    <row r="1190" spans="1:11" x14ac:dyDescent="0.2">
      <c r="A1190" t="s">
        <v>1368</v>
      </c>
      <c r="B1190">
        <v>1</v>
      </c>
      <c r="C1190" t="s">
        <v>482</v>
      </c>
      <c r="D1190" t="s">
        <v>1369</v>
      </c>
      <c r="E1190">
        <v>2027</v>
      </c>
      <c r="F1190" s="163">
        <v>46478</v>
      </c>
      <c r="G1190" t="s">
        <v>38</v>
      </c>
      <c r="H1190" t="s">
        <v>435</v>
      </c>
      <c r="I1190">
        <v>1.75</v>
      </c>
      <c r="J1190" s="164">
        <v>46219.482270023145</v>
      </c>
      <c r="K1190" s="164">
        <v>46234.443921331018</v>
      </c>
    </row>
    <row r="1191" spans="1:11" x14ac:dyDescent="0.2">
      <c r="A1191" t="s">
        <v>1368</v>
      </c>
      <c r="B1191">
        <v>1</v>
      </c>
      <c r="C1191" t="s">
        <v>482</v>
      </c>
      <c r="D1191" t="s">
        <v>1369</v>
      </c>
      <c r="E1191">
        <v>2027</v>
      </c>
      <c r="F1191" s="163">
        <v>46478</v>
      </c>
      <c r="G1191" t="s">
        <v>39</v>
      </c>
      <c r="H1191" t="s">
        <v>435</v>
      </c>
      <c r="I1191">
        <v>1.75</v>
      </c>
      <c r="J1191" s="164">
        <v>46219.482270023145</v>
      </c>
      <c r="K1191" s="164">
        <v>46234.443921331018</v>
      </c>
    </row>
    <row r="1192" spans="1:11" x14ac:dyDescent="0.2">
      <c r="A1192" t="s">
        <v>1368</v>
      </c>
      <c r="B1192">
        <v>1</v>
      </c>
      <c r="C1192" t="s">
        <v>482</v>
      </c>
      <c r="D1192" t="s">
        <v>1369</v>
      </c>
      <c r="E1192">
        <v>2027</v>
      </c>
      <c r="F1192" s="163">
        <v>46478</v>
      </c>
      <c r="G1192" t="s">
        <v>38</v>
      </c>
      <c r="H1192" t="s">
        <v>1367</v>
      </c>
      <c r="I1192">
        <v>2.19</v>
      </c>
      <c r="J1192" s="164">
        <v>46219.482270023145</v>
      </c>
      <c r="K1192" s="164">
        <v>46234.443921331018</v>
      </c>
    </row>
    <row r="1193" spans="1:11" x14ac:dyDescent="0.2">
      <c r="A1193" t="s">
        <v>1368</v>
      </c>
      <c r="B1193">
        <v>1</v>
      </c>
      <c r="C1193" t="s">
        <v>482</v>
      </c>
      <c r="D1193" t="s">
        <v>1369</v>
      </c>
      <c r="E1193">
        <v>2027</v>
      </c>
      <c r="F1193" s="163">
        <v>46478</v>
      </c>
      <c r="G1193" t="s">
        <v>39</v>
      </c>
      <c r="H1193" t="s">
        <v>1367</v>
      </c>
      <c r="I1193">
        <v>1.75</v>
      </c>
      <c r="J1193" s="164">
        <v>46219.482270023145</v>
      </c>
      <c r="K1193" s="164">
        <v>46234.443921331018</v>
      </c>
    </row>
    <row r="1194" spans="1:11" x14ac:dyDescent="0.2">
      <c r="A1194" t="s">
        <v>1368</v>
      </c>
      <c r="B1194">
        <v>1</v>
      </c>
      <c r="C1194" t="s">
        <v>482</v>
      </c>
      <c r="D1194" t="s">
        <v>1369</v>
      </c>
      <c r="E1194">
        <v>2027</v>
      </c>
      <c r="F1194" s="163">
        <v>46508</v>
      </c>
      <c r="G1194" t="s">
        <v>38</v>
      </c>
      <c r="H1194" t="s">
        <v>435</v>
      </c>
      <c r="I1194">
        <v>1.75</v>
      </c>
      <c r="J1194" s="164">
        <v>46219.482270023145</v>
      </c>
      <c r="K1194" s="164">
        <v>46234.443921331018</v>
      </c>
    </row>
    <row r="1195" spans="1:11" x14ac:dyDescent="0.2">
      <c r="A1195" t="s">
        <v>1368</v>
      </c>
      <c r="B1195">
        <v>1</v>
      </c>
      <c r="C1195" t="s">
        <v>482</v>
      </c>
      <c r="D1195" t="s">
        <v>1369</v>
      </c>
      <c r="E1195">
        <v>2027</v>
      </c>
      <c r="F1195" s="163">
        <v>46508</v>
      </c>
      <c r="G1195" t="s">
        <v>39</v>
      </c>
      <c r="H1195" t="s">
        <v>435</v>
      </c>
      <c r="I1195">
        <v>1.75</v>
      </c>
      <c r="J1195" s="164">
        <v>46219.482270023145</v>
      </c>
      <c r="K1195" s="164">
        <v>46234.443921331018</v>
      </c>
    </row>
    <row r="1196" spans="1:11" x14ac:dyDescent="0.2">
      <c r="A1196" t="s">
        <v>1368</v>
      </c>
      <c r="B1196">
        <v>1</v>
      </c>
      <c r="C1196" t="s">
        <v>482</v>
      </c>
      <c r="D1196" t="s">
        <v>1369</v>
      </c>
      <c r="E1196">
        <v>2027</v>
      </c>
      <c r="F1196" s="163">
        <v>46508</v>
      </c>
      <c r="G1196" t="s">
        <v>38</v>
      </c>
      <c r="H1196" t="s">
        <v>1367</v>
      </c>
      <c r="I1196">
        <v>2.19</v>
      </c>
      <c r="J1196" s="164">
        <v>46219.482270023145</v>
      </c>
      <c r="K1196" s="164">
        <v>46234.443921331018</v>
      </c>
    </row>
    <row r="1197" spans="1:11" x14ac:dyDescent="0.2">
      <c r="A1197" t="s">
        <v>1368</v>
      </c>
      <c r="B1197">
        <v>1</v>
      </c>
      <c r="C1197" t="s">
        <v>482</v>
      </c>
      <c r="D1197" t="s">
        <v>1369</v>
      </c>
      <c r="E1197">
        <v>2027</v>
      </c>
      <c r="F1197" s="163">
        <v>46508</v>
      </c>
      <c r="G1197" t="s">
        <v>39</v>
      </c>
      <c r="H1197" t="s">
        <v>1367</v>
      </c>
      <c r="I1197">
        <v>1.75</v>
      </c>
      <c r="J1197" s="164">
        <v>46219.482270023145</v>
      </c>
      <c r="K1197" s="164">
        <v>46234.443921331018</v>
      </c>
    </row>
    <row r="1198" spans="1:11" x14ac:dyDescent="0.2">
      <c r="A1198" t="s">
        <v>1368</v>
      </c>
      <c r="B1198">
        <v>1</v>
      </c>
      <c r="C1198" t="s">
        <v>482</v>
      </c>
      <c r="D1198" t="s">
        <v>1369</v>
      </c>
      <c r="E1198">
        <v>2027</v>
      </c>
      <c r="F1198" s="163">
        <v>46539</v>
      </c>
      <c r="G1198" t="s">
        <v>38</v>
      </c>
      <c r="H1198" t="s">
        <v>435</v>
      </c>
      <c r="I1198">
        <v>1.75</v>
      </c>
      <c r="J1198" s="164">
        <v>46219.482270023145</v>
      </c>
      <c r="K1198" s="164">
        <v>46234.443921331018</v>
      </c>
    </row>
    <row r="1199" spans="1:11" x14ac:dyDescent="0.2">
      <c r="A1199" t="s">
        <v>1368</v>
      </c>
      <c r="B1199">
        <v>1</v>
      </c>
      <c r="C1199" t="s">
        <v>482</v>
      </c>
      <c r="D1199" t="s">
        <v>1369</v>
      </c>
      <c r="E1199">
        <v>2027</v>
      </c>
      <c r="F1199" s="163">
        <v>46539</v>
      </c>
      <c r="G1199" t="s">
        <v>39</v>
      </c>
      <c r="H1199" t="s">
        <v>435</v>
      </c>
      <c r="I1199">
        <v>1.75</v>
      </c>
      <c r="J1199" s="164">
        <v>46219.482270023145</v>
      </c>
      <c r="K1199" s="164">
        <v>46234.443921331018</v>
      </c>
    </row>
    <row r="1200" spans="1:11" x14ac:dyDescent="0.2">
      <c r="A1200" t="s">
        <v>1368</v>
      </c>
      <c r="B1200">
        <v>1</v>
      </c>
      <c r="C1200" t="s">
        <v>482</v>
      </c>
      <c r="D1200" t="s">
        <v>1369</v>
      </c>
      <c r="E1200">
        <v>2027</v>
      </c>
      <c r="F1200" s="163">
        <v>46539</v>
      </c>
      <c r="G1200" t="s">
        <v>38</v>
      </c>
      <c r="H1200" t="s">
        <v>1367</v>
      </c>
      <c r="I1200">
        <v>2.19</v>
      </c>
      <c r="J1200" s="164">
        <v>46219.482270023145</v>
      </c>
      <c r="K1200" s="164">
        <v>46234.443921331018</v>
      </c>
    </row>
    <row r="1201" spans="1:11" x14ac:dyDescent="0.2">
      <c r="A1201" t="s">
        <v>1368</v>
      </c>
      <c r="B1201">
        <v>1</v>
      </c>
      <c r="C1201" t="s">
        <v>482</v>
      </c>
      <c r="D1201" t="s">
        <v>1369</v>
      </c>
      <c r="E1201">
        <v>2027</v>
      </c>
      <c r="F1201" s="163">
        <v>46539</v>
      </c>
      <c r="G1201" t="s">
        <v>39</v>
      </c>
      <c r="H1201" t="s">
        <v>1367</v>
      </c>
      <c r="I1201">
        <v>1.75</v>
      </c>
      <c r="J1201" s="164">
        <v>46219.482270023145</v>
      </c>
      <c r="K1201" s="164">
        <v>46234.443921331018</v>
      </c>
    </row>
    <row r="1202" spans="1:11" x14ac:dyDescent="0.2">
      <c r="A1202" t="s">
        <v>485</v>
      </c>
      <c r="B1202">
        <v>126</v>
      </c>
      <c r="C1202" t="s">
        <v>486</v>
      </c>
      <c r="D1202" t="s">
        <v>1370</v>
      </c>
      <c r="E1202">
        <v>2027</v>
      </c>
      <c r="F1202" s="163">
        <v>46204</v>
      </c>
      <c r="G1202" t="s">
        <v>38</v>
      </c>
      <c r="H1202" t="s">
        <v>435</v>
      </c>
      <c r="I1202">
        <v>3.74</v>
      </c>
      <c r="J1202" s="164">
        <v>46219.482270023145</v>
      </c>
      <c r="K1202" s="164">
        <v>46234.443921331018</v>
      </c>
    </row>
    <row r="1203" spans="1:11" x14ac:dyDescent="0.2">
      <c r="A1203" t="s">
        <v>485</v>
      </c>
      <c r="B1203">
        <v>126</v>
      </c>
      <c r="C1203" t="s">
        <v>486</v>
      </c>
      <c r="D1203" t="s">
        <v>1370</v>
      </c>
      <c r="E1203">
        <v>2027</v>
      </c>
      <c r="F1203" s="163">
        <v>46204</v>
      </c>
      <c r="G1203" t="s">
        <v>39</v>
      </c>
      <c r="H1203" t="s">
        <v>435</v>
      </c>
      <c r="I1203">
        <v>3.74</v>
      </c>
      <c r="J1203" s="164">
        <v>46219.482270023145</v>
      </c>
      <c r="K1203" s="164">
        <v>46234.443921331018</v>
      </c>
    </row>
    <row r="1204" spans="1:11" x14ac:dyDescent="0.2">
      <c r="A1204" t="s">
        <v>485</v>
      </c>
      <c r="B1204">
        <v>126</v>
      </c>
      <c r="C1204" t="s">
        <v>486</v>
      </c>
      <c r="D1204" t="s">
        <v>1370</v>
      </c>
      <c r="E1204">
        <v>2027</v>
      </c>
      <c r="F1204" s="163">
        <v>46204</v>
      </c>
      <c r="G1204" t="s">
        <v>38</v>
      </c>
      <c r="H1204" t="s">
        <v>1367</v>
      </c>
      <c r="I1204">
        <v>3.74</v>
      </c>
      <c r="J1204" s="164">
        <v>46219.482270023145</v>
      </c>
      <c r="K1204" s="164">
        <v>46234.443921331018</v>
      </c>
    </row>
    <row r="1205" spans="1:11" x14ac:dyDescent="0.2">
      <c r="A1205" t="s">
        <v>485</v>
      </c>
      <c r="B1205">
        <v>126</v>
      </c>
      <c r="C1205" t="s">
        <v>486</v>
      </c>
      <c r="D1205" t="s">
        <v>1370</v>
      </c>
      <c r="E1205">
        <v>2027</v>
      </c>
      <c r="F1205" s="163">
        <v>46204</v>
      </c>
      <c r="G1205" t="s">
        <v>39</v>
      </c>
      <c r="H1205" t="s">
        <v>1367</v>
      </c>
      <c r="I1205">
        <v>3.74</v>
      </c>
      <c r="J1205" s="164">
        <v>46219.482270023145</v>
      </c>
      <c r="K1205" s="164">
        <v>46234.443921331018</v>
      </c>
    </row>
    <row r="1206" spans="1:11" x14ac:dyDescent="0.2">
      <c r="A1206" t="s">
        <v>485</v>
      </c>
      <c r="B1206">
        <v>126</v>
      </c>
      <c r="C1206" t="s">
        <v>486</v>
      </c>
      <c r="D1206" t="s">
        <v>1370</v>
      </c>
      <c r="E1206">
        <v>2027</v>
      </c>
      <c r="F1206" s="163">
        <v>46235</v>
      </c>
      <c r="G1206" t="s">
        <v>38</v>
      </c>
      <c r="H1206" t="s">
        <v>435</v>
      </c>
      <c r="I1206">
        <v>3.74</v>
      </c>
      <c r="J1206" s="164">
        <v>46219.482270023145</v>
      </c>
      <c r="K1206" s="164">
        <v>46234.443921331018</v>
      </c>
    </row>
    <row r="1207" spans="1:11" x14ac:dyDescent="0.2">
      <c r="A1207" t="s">
        <v>485</v>
      </c>
      <c r="B1207">
        <v>126</v>
      </c>
      <c r="C1207" t="s">
        <v>486</v>
      </c>
      <c r="D1207" t="s">
        <v>1370</v>
      </c>
      <c r="E1207">
        <v>2027</v>
      </c>
      <c r="F1207" s="163">
        <v>46235</v>
      </c>
      <c r="G1207" t="s">
        <v>39</v>
      </c>
      <c r="H1207" t="s">
        <v>435</v>
      </c>
      <c r="I1207">
        <v>3.74</v>
      </c>
      <c r="J1207" s="164">
        <v>46219.482270023145</v>
      </c>
      <c r="K1207" s="164">
        <v>46234.443921331018</v>
      </c>
    </row>
    <row r="1208" spans="1:11" x14ac:dyDescent="0.2">
      <c r="A1208" t="s">
        <v>485</v>
      </c>
      <c r="B1208">
        <v>126</v>
      </c>
      <c r="C1208" t="s">
        <v>486</v>
      </c>
      <c r="D1208" t="s">
        <v>1370</v>
      </c>
      <c r="E1208">
        <v>2027</v>
      </c>
      <c r="F1208" s="163">
        <v>46235</v>
      </c>
      <c r="G1208" t="s">
        <v>38</v>
      </c>
      <c r="H1208" t="s">
        <v>1367</v>
      </c>
      <c r="I1208">
        <v>3.74</v>
      </c>
      <c r="J1208" s="164">
        <v>46219.482270023145</v>
      </c>
      <c r="K1208" s="164">
        <v>46234.443921331018</v>
      </c>
    </row>
    <row r="1209" spans="1:11" x14ac:dyDescent="0.2">
      <c r="A1209" t="s">
        <v>485</v>
      </c>
      <c r="B1209">
        <v>126</v>
      </c>
      <c r="C1209" t="s">
        <v>486</v>
      </c>
      <c r="D1209" t="s">
        <v>1370</v>
      </c>
      <c r="E1209">
        <v>2027</v>
      </c>
      <c r="F1209" s="163">
        <v>46235</v>
      </c>
      <c r="G1209" t="s">
        <v>39</v>
      </c>
      <c r="H1209" t="s">
        <v>1367</v>
      </c>
      <c r="I1209">
        <v>3.74</v>
      </c>
      <c r="J1209" s="164">
        <v>46219.482270023145</v>
      </c>
      <c r="K1209" s="164">
        <v>46234.443921331018</v>
      </c>
    </row>
    <row r="1210" spans="1:11" x14ac:dyDescent="0.2">
      <c r="A1210" t="s">
        <v>485</v>
      </c>
      <c r="B1210">
        <v>126</v>
      </c>
      <c r="C1210" t="s">
        <v>486</v>
      </c>
      <c r="D1210" t="s">
        <v>1370</v>
      </c>
      <c r="E1210">
        <v>2027</v>
      </c>
      <c r="F1210" s="163">
        <v>46266</v>
      </c>
      <c r="G1210" t="s">
        <v>38</v>
      </c>
      <c r="H1210" t="s">
        <v>435</v>
      </c>
      <c r="I1210">
        <v>3.74</v>
      </c>
      <c r="J1210" s="164">
        <v>46219.482270023145</v>
      </c>
      <c r="K1210" s="164">
        <v>46234.443921331018</v>
      </c>
    </row>
    <row r="1211" spans="1:11" x14ac:dyDescent="0.2">
      <c r="A1211" t="s">
        <v>485</v>
      </c>
      <c r="B1211">
        <v>126</v>
      </c>
      <c r="C1211" t="s">
        <v>486</v>
      </c>
      <c r="D1211" t="s">
        <v>1370</v>
      </c>
      <c r="E1211">
        <v>2027</v>
      </c>
      <c r="F1211" s="163">
        <v>46266</v>
      </c>
      <c r="G1211" t="s">
        <v>39</v>
      </c>
      <c r="H1211" t="s">
        <v>435</v>
      </c>
      <c r="I1211">
        <v>3.74</v>
      </c>
      <c r="J1211" s="164">
        <v>46219.482270023145</v>
      </c>
      <c r="K1211" s="164">
        <v>46234.443921331018</v>
      </c>
    </row>
    <row r="1212" spans="1:11" x14ac:dyDescent="0.2">
      <c r="A1212" t="s">
        <v>485</v>
      </c>
      <c r="B1212">
        <v>126</v>
      </c>
      <c r="C1212" t="s">
        <v>486</v>
      </c>
      <c r="D1212" t="s">
        <v>1370</v>
      </c>
      <c r="E1212">
        <v>2027</v>
      </c>
      <c r="F1212" s="163">
        <v>46266</v>
      </c>
      <c r="G1212" t="s">
        <v>38</v>
      </c>
      <c r="H1212" t="s">
        <v>1367</v>
      </c>
      <c r="I1212">
        <v>3.74</v>
      </c>
      <c r="J1212" s="164">
        <v>46219.482270023145</v>
      </c>
      <c r="K1212" s="164">
        <v>46234.443921331018</v>
      </c>
    </row>
    <row r="1213" spans="1:11" x14ac:dyDescent="0.2">
      <c r="A1213" t="s">
        <v>485</v>
      </c>
      <c r="B1213">
        <v>126</v>
      </c>
      <c r="C1213" t="s">
        <v>486</v>
      </c>
      <c r="D1213" t="s">
        <v>1370</v>
      </c>
      <c r="E1213">
        <v>2027</v>
      </c>
      <c r="F1213" s="163">
        <v>46266</v>
      </c>
      <c r="G1213" t="s">
        <v>39</v>
      </c>
      <c r="H1213" t="s">
        <v>1367</v>
      </c>
      <c r="I1213">
        <v>3.74</v>
      </c>
      <c r="J1213" s="164">
        <v>46219.482270023145</v>
      </c>
      <c r="K1213" s="164">
        <v>46234.443921331018</v>
      </c>
    </row>
    <row r="1214" spans="1:11" x14ac:dyDescent="0.2">
      <c r="A1214" t="s">
        <v>485</v>
      </c>
      <c r="B1214">
        <v>126</v>
      </c>
      <c r="C1214" t="s">
        <v>486</v>
      </c>
      <c r="D1214" t="s">
        <v>1370</v>
      </c>
      <c r="E1214">
        <v>2027</v>
      </c>
      <c r="F1214" s="163">
        <v>46296</v>
      </c>
      <c r="G1214" t="s">
        <v>38</v>
      </c>
      <c r="H1214" t="s">
        <v>435</v>
      </c>
      <c r="I1214">
        <v>3.74</v>
      </c>
      <c r="J1214" s="164">
        <v>46219.482270023145</v>
      </c>
      <c r="K1214" s="164">
        <v>46234.443921331018</v>
      </c>
    </row>
    <row r="1215" spans="1:11" x14ac:dyDescent="0.2">
      <c r="A1215" t="s">
        <v>485</v>
      </c>
      <c r="B1215">
        <v>126</v>
      </c>
      <c r="C1215" t="s">
        <v>486</v>
      </c>
      <c r="D1215" t="s">
        <v>1370</v>
      </c>
      <c r="E1215">
        <v>2027</v>
      </c>
      <c r="F1215" s="163">
        <v>46296</v>
      </c>
      <c r="G1215" t="s">
        <v>39</v>
      </c>
      <c r="H1215" t="s">
        <v>435</v>
      </c>
      <c r="I1215">
        <v>3.74</v>
      </c>
      <c r="J1215" s="164">
        <v>46219.482270023145</v>
      </c>
      <c r="K1215" s="164">
        <v>46234.443921331018</v>
      </c>
    </row>
    <row r="1216" spans="1:11" x14ac:dyDescent="0.2">
      <c r="A1216" t="s">
        <v>485</v>
      </c>
      <c r="B1216">
        <v>126</v>
      </c>
      <c r="C1216" t="s">
        <v>486</v>
      </c>
      <c r="D1216" t="s">
        <v>1370</v>
      </c>
      <c r="E1216">
        <v>2027</v>
      </c>
      <c r="F1216" s="163">
        <v>46296</v>
      </c>
      <c r="G1216" t="s">
        <v>38</v>
      </c>
      <c r="H1216" t="s">
        <v>1367</v>
      </c>
      <c r="I1216">
        <v>3.74</v>
      </c>
      <c r="J1216" s="164">
        <v>46219.482270023145</v>
      </c>
      <c r="K1216" s="164">
        <v>46234.443921331018</v>
      </c>
    </row>
    <row r="1217" spans="1:11" x14ac:dyDescent="0.2">
      <c r="A1217" t="s">
        <v>485</v>
      </c>
      <c r="B1217">
        <v>126</v>
      </c>
      <c r="C1217" t="s">
        <v>486</v>
      </c>
      <c r="D1217" t="s">
        <v>1370</v>
      </c>
      <c r="E1217">
        <v>2027</v>
      </c>
      <c r="F1217" s="163">
        <v>46296</v>
      </c>
      <c r="G1217" t="s">
        <v>39</v>
      </c>
      <c r="H1217" t="s">
        <v>1367</v>
      </c>
      <c r="I1217">
        <v>3.74</v>
      </c>
      <c r="J1217" s="164">
        <v>46219.482270023145</v>
      </c>
      <c r="K1217" s="164">
        <v>46234.443921331018</v>
      </c>
    </row>
    <row r="1218" spans="1:11" x14ac:dyDescent="0.2">
      <c r="A1218" t="s">
        <v>485</v>
      </c>
      <c r="B1218">
        <v>126</v>
      </c>
      <c r="C1218" t="s">
        <v>486</v>
      </c>
      <c r="D1218" t="s">
        <v>1370</v>
      </c>
      <c r="E1218">
        <v>2027</v>
      </c>
      <c r="F1218" s="163">
        <v>46327</v>
      </c>
      <c r="G1218" t="s">
        <v>38</v>
      </c>
      <c r="H1218" t="s">
        <v>435</v>
      </c>
      <c r="I1218">
        <v>3.74</v>
      </c>
      <c r="J1218" s="164">
        <v>46219.482270023145</v>
      </c>
      <c r="K1218" s="164">
        <v>46234.443921331018</v>
      </c>
    </row>
    <row r="1219" spans="1:11" x14ac:dyDescent="0.2">
      <c r="A1219" t="s">
        <v>485</v>
      </c>
      <c r="B1219">
        <v>126</v>
      </c>
      <c r="C1219" t="s">
        <v>486</v>
      </c>
      <c r="D1219" t="s">
        <v>1370</v>
      </c>
      <c r="E1219">
        <v>2027</v>
      </c>
      <c r="F1219" s="163">
        <v>46327</v>
      </c>
      <c r="G1219" t="s">
        <v>39</v>
      </c>
      <c r="H1219" t="s">
        <v>435</v>
      </c>
      <c r="I1219">
        <v>3.74</v>
      </c>
      <c r="J1219" s="164">
        <v>46219.482270023145</v>
      </c>
      <c r="K1219" s="164">
        <v>46234.443921331018</v>
      </c>
    </row>
    <row r="1220" spans="1:11" x14ac:dyDescent="0.2">
      <c r="A1220" t="s">
        <v>485</v>
      </c>
      <c r="B1220">
        <v>126</v>
      </c>
      <c r="C1220" t="s">
        <v>486</v>
      </c>
      <c r="D1220" t="s">
        <v>1370</v>
      </c>
      <c r="E1220">
        <v>2027</v>
      </c>
      <c r="F1220" s="163">
        <v>46327</v>
      </c>
      <c r="G1220" t="s">
        <v>38</v>
      </c>
      <c r="H1220" t="s">
        <v>1367</v>
      </c>
      <c r="I1220">
        <v>3.74</v>
      </c>
      <c r="J1220" s="164">
        <v>46219.482270023145</v>
      </c>
      <c r="K1220" s="164">
        <v>46234.443921331018</v>
      </c>
    </row>
    <row r="1221" spans="1:11" x14ac:dyDescent="0.2">
      <c r="A1221" t="s">
        <v>485</v>
      </c>
      <c r="B1221">
        <v>126</v>
      </c>
      <c r="C1221" t="s">
        <v>486</v>
      </c>
      <c r="D1221" t="s">
        <v>1370</v>
      </c>
      <c r="E1221">
        <v>2027</v>
      </c>
      <c r="F1221" s="163">
        <v>46327</v>
      </c>
      <c r="G1221" t="s">
        <v>39</v>
      </c>
      <c r="H1221" t="s">
        <v>1367</v>
      </c>
      <c r="I1221">
        <v>3.74</v>
      </c>
      <c r="J1221" s="164">
        <v>46219.482270023145</v>
      </c>
      <c r="K1221" s="164">
        <v>46234.443921331018</v>
      </c>
    </row>
    <row r="1222" spans="1:11" x14ac:dyDescent="0.2">
      <c r="A1222" t="s">
        <v>485</v>
      </c>
      <c r="B1222">
        <v>126</v>
      </c>
      <c r="C1222" t="s">
        <v>486</v>
      </c>
      <c r="D1222" t="s">
        <v>1370</v>
      </c>
      <c r="E1222">
        <v>2027</v>
      </c>
      <c r="F1222" s="163">
        <v>46357</v>
      </c>
      <c r="G1222" t="s">
        <v>38</v>
      </c>
      <c r="H1222" t="s">
        <v>435</v>
      </c>
      <c r="I1222">
        <v>3.74</v>
      </c>
      <c r="J1222" s="164">
        <v>46219.482270023145</v>
      </c>
      <c r="K1222" s="164">
        <v>46234.443921331018</v>
      </c>
    </row>
    <row r="1223" spans="1:11" x14ac:dyDescent="0.2">
      <c r="A1223" t="s">
        <v>485</v>
      </c>
      <c r="B1223">
        <v>126</v>
      </c>
      <c r="C1223" t="s">
        <v>486</v>
      </c>
      <c r="D1223" t="s">
        <v>1370</v>
      </c>
      <c r="E1223">
        <v>2027</v>
      </c>
      <c r="F1223" s="163">
        <v>46357</v>
      </c>
      <c r="G1223" t="s">
        <v>39</v>
      </c>
      <c r="H1223" t="s">
        <v>435</v>
      </c>
      <c r="I1223">
        <v>3.74</v>
      </c>
      <c r="J1223" s="164">
        <v>46219.482270023145</v>
      </c>
      <c r="K1223" s="164">
        <v>46234.443921331018</v>
      </c>
    </row>
    <row r="1224" spans="1:11" x14ac:dyDescent="0.2">
      <c r="A1224" t="s">
        <v>485</v>
      </c>
      <c r="B1224">
        <v>126</v>
      </c>
      <c r="C1224" t="s">
        <v>486</v>
      </c>
      <c r="D1224" t="s">
        <v>1370</v>
      </c>
      <c r="E1224">
        <v>2027</v>
      </c>
      <c r="F1224" s="163">
        <v>46357</v>
      </c>
      <c r="G1224" t="s">
        <v>38</v>
      </c>
      <c r="H1224" t="s">
        <v>1367</v>
      </c>
      <c r="I1224">
        <v>3.74</v>
      </c>
      <c r="J1224" s="164">
        <v>46219.482270023145</v>
      </c>
      <c r="K1224" s="164">
        <v>46234.443921331018</v>
      </c>
    </row>
    <row r="1225" spans="1:11" x14ac:dyDescent="0.2">
      <c r="A1225" t="s">
        <v>485</v>
      </c>
      <c r="B1225">
        <v>126</v>
      </c>
      <c r="C1225" t="s">
        <v>486</v>
      </c>
      <c r="D1225" t="s">
        <v>1370</v>
      </c>
      <c r="E1225">
        <v>2027</v>
      </c>
      <c r="F1225" s="163">
        <v>46357</v>
      </c>
      <c r="G1225" t="s">
        <v>39</v>
      </c>
      <c r="H1225" t="s">
        <v>1367</v>
      </c>
      <c r="I1225">
        <v>3.74</v>
      </c>
      <c r="J1225" s="164">
        <v>46219.482270023145</v>
      </c>
      <c r="K1225" s="164">
        <v>46234.443921331018</v>
      </c>
    </row>
    <row r="1226" spans="1:11" x14ac:dyDescent="0.2">
      <c r="A1226" t="s">
        <v>485</v>
      </c>
      <c r="B1226">
        <v>126</v>
      </c>
      <c r="C1226" t="s">
        <v>486</v>
      </c>
      <c r="D1226" t="s">
        <v>1370</v>
      </c>
      <c r="E1226">
        <v>2027</v>
      </c>
      <c r="F1226" s="163">
        <v>46388</v>
      </c>
      <c r="G1226" t="s">
        <v>38</v>
      </c>
      <c r="H1226" t="s">
        <v>435</v>
      </c>
      <c r="I1226">
        <v>3.74</v>
      </c>
      <c r="J1226" s="164">
        <v>46219.482270023145</v>
      </c>
      <c r="K1226" s="164">
        <v>46234.443921331018</v>
      </c>
    </row>
    <row r="1227" spans="1:11" x14ac:dyDescent="0.2">
      <c r="A1227" t="s">
        <v>485</v>
      </c>
      <c r="B1227">
        <v>126</v>
      </c>
      <c r="C1227" t="s">
        <v>486</v>
      </c>
      <c r="D1227" t="s">
        <v>1370</v>
      </c>
      <c r="E1227">
        <v>2027</v>
      </c>
      <c r="F1227" s="163">
        <v>46388</v>
      </c>
      <c r="G1227" t="s">
        <v>39</v>
      </c>
      <c r="H1227" t="s">
        <v>435</v>
      </c>
      <c r="I1227">
        <v>3.74</v>
      </c>
      <c r="J1227" s="164">
        <v>46219.482270023145</v>
      </c>
      <c r="K1227" s="164">
        <v>46234.443921331018</v>
      </c>
    </row>
    <row r="1228" spans="1:11" x14ac:dyDescent="0.2">
      <c r="A1228" t="s">
        <v>485</v>
      </c>
      <c r="B1228">
        <v>126</v>
      </c>
      <c r="C1228" t="s">
        <v>486</v>
      </c>
      <c r="D1228" t="s">
        <v>1370</v>
      </c>
      <c r="E1228">
        <v>2027</v>
      </c>
      <c r="F1228" s="163">
        <v>46388</v>
      </c>
      <c r="G1228" t="s">
        <v>38</v>
      </c>
      <c r="H1228" t="s">
        <v>1367</v>
      </c>
      <c r="I1228">
        <v>3.74</v>
      </c>
      <c r="J1228" s="164">
        <v>46219.482270023145</v>
      </c>
      <c r="K1228" s="164">
        <v>46234.443921331018</v>
      </c>
    </row>
    <row r="1229" spans="1:11" x14ac:dyDescent="0.2">
      <c r="A1229" t="s">
        <v>485</v>
      </c>
      <c r="B1229">
        <v>126</v>
      </c>
      <c r="C1229" t="s">
        <v>486</v>
      </c>
      <c r="D1229" t="s">
        <v>1370</v>
      </c>
      <c r="E1229">
        <v>2027</v>
      </c>
      <c r="F1229" s="163">
        <v>46388</v>
      </c>
      <c r="G1229" t="s">
        <v>39</v>
      </c>
      <c r="H1229" t="s">
        <v>1367</v>
      </c>
      <c r="I1229">
        <v>3.74</v>
      </c>
      <c r="J1229" s="164">
        <v>46219.482270023145</v>
      </c>
      <c r="K1229" s="164">
        <v>46234.443921331018</v>
      </c>
    </row>
    <row r="1230" spans="1:11" x14ac:dyDescent="0.2">
      <c r="A1230" t="s">
        <v>485</v>
      </c>
      <c r="B1230">
        <v>126</v>
      </c>
      <c r="C1230" t="s">
        <v>486</v>
      </c>
      <c r="D1230" t="s">
        <v>1370</v>
      </c>
      <c r="E1230">
        <v>2027</v>
      </c>
      <c r="F1230" s="163">
        <v>46419</v>
      </c>
      <c r="G1230" t="s">
        <v>38</v>
      </c>
      <c r="H1230" t="s">
        <v>435</v>
      </c>
      <c r="I1230">
        <v>3.74</v>
      </c>
      <c r="J1230" s="164">
        <v>46219.482270023145</v>
      </c>
      <c r="K1230" s="164">
        <v>46234.443921331018</v>
      </c>
    </row>
    <row r="1231" spans="1:11" x14ac:dyDescent="0.2">
      <c r="A1231" t="s">
        <v>485</v>
      </c>
      <c r="B1231">
        <v>126</v>
      </c>
      <c r="C1231" t="s">
        <v>486</v>
      </c>
      <c r="D1231" t="s">
        <v>1370</v>
      </c>
      <c r="E1231">
        <v>2027</v>
      </c>
      <c r="F1231" s="163">
        <v>46419</v>
      </c>
      <c r="G1231" t="s">
        <v>39</v>
      </c>
      <c r="H1231" t="s">
        <v>435</v>
      </c>
      <c r="I1231">
        <v>3.74</v>
      </c>
      <c r="J1231" s="164">
        <v>46219.482270023145</v>
      </c>
      <c r="K1231" s="164">
        <v>46234.443921331018</v>
      </c>
    </row>
    <row r="1232" spans="1:11" x14ac:dyDescent="0.2">
      <c r="A1232" t="s">
        <v>485</v>
      </c>
      <c r="B1232">
        <v>126</v>
      </c>
      <c r="C1232" t="s">
        <v>486</v>
      </c>
      <c r="D1232" t="s">
        <v>1370</v>
      </c>
      <c r="E1232">
        <v>2027</v>
      </c>
      <c r="F1232" s="163">
        <v>46419</v>
      </c>
      <c r="G1232" t="s">
        <v>38</v>
      </c>
      <c r="H1232" t="s">
        <v>1367</v>
      </c>
      <c r="I1232">
        <v>3.74</v>
      </c>
      <c r="J1232" s="164">
        <v>46219.482270023145</v>
      </c>
      <c r="K1232" s="164">
        <v>46234.443921331018</v>
      </c>
    </row>
    <row r="1233" spans="1:11" x14ac:dyDescent="0.2">
      <c r="A1233" t="s">
        <v>485</v>
      </c>
      <c r="B1233">
        <v>126</v>
      </c>
      <c r="C1233" t="s">
        <v>486</v>
      </c>
      <c r="D1233" t="s">
        <v>1370</v>
      </c>
      <c r="E1233">
        <v>2027</v>
      </c>
      <c r="F1233" s="163">
        <v>46419</v>
      </c>
      <c r="G1233" t="s">
        <v>39</v>
      </c>
      <c r="H1233" t="s">
        <v>1367</v>
      </c>
      <c r="I1233">
        <v>3.74</v>
      </c>
      <c r="J1233" s="164">
        <v>46219.482270023145</v>
      </c>
      <c r="K1233" s="164">
        <v>46234.443921331018</v>
      </c>
    </row>
    <row r="1234" spans="1:11" x14ac:dyDescent="0.2">
      <c r="A1234" t="s">
        <v>485</v>
      </c>
      <c r="B1234">
        <v>126</v>
      </c>
      <c r="C1234" t="s">
        <v>486</v>
      </c>
      <c r="D1234" t="s">
        <v>1370</v>
      </c>
      <c r="E1234">
        <v>2027</v>
      </c>
      <c r="F1234" s="163">
        <v>46447</v>
      </c>
      <c r="G1234" t="s">
        <v>38</v>
      </c>
      <c r="H1234" t="s">
        <v>435</v>
      </c>
      <c r="I1234">
        <v>3.74</v>
      </c>
      <c r="J1234" s="164">
        <v>46219.482270023145</v>
      </c>
      <c r="K1234" s="164">
        <v>46234.443921331018</v>
      </c>
    </row>
    <row r="1235" spans="1:11" x14ac:dyDescent="0.2">
      <c r="A1235" t="s">
        <v>485</v>
      </c>
      <c r="B1235">
        <v>126</v>
      </c>
      <c r="C1235" t="s">
        <v>486</v>
      </c>
      <c r="D1235" t="s">
        <v>1370</v>
      </c>
      <c r="E1235">
        <v>2027</v>
      </c>
      <c r="F1235" s="163">
        <v>46447</v>
      </c>
      <c r="G1235" t="s">
        <v>39</v>
      </c>
      <c r="H1235" t="s">
        <v>435</v>
      </c>
      <c r="I1235">
        <v>3.74</v>
      </c>
      <c r="J1235" s="164">
        <v>46219.482270023145</v>
      </c>
      <c r="K1235" s="164">
        <v>46234.443921331018</v>
      </c>
    </row>
    <row r="1236" spans="1:11" x14ac:dyDescent="0.2">
      <c r="A1236" t="s">
        <v>485</v>
      </c>
      <c r="B1236">
        <v>126</v>
      </c>
      <c r="C1236" t="s">
        <v>486</v>
      </c>
      <c r="D1236" t="s">
        <v>1370</v>
      </c>
      <c r="E1236">
        <v>2027</v>
      </c>
      <c r="F1236" s="163">
        <v>46447</v>
      </c>
      <c r="G1236" t="s">
        <v>38</v>
      </c>
      <c r="H1236" t="s">
        <v>1367</v>
      </c>
      <c r="I1236">
        <v>3.74</v>
      </c>
      <c r="J1236" s="164">
        <v>46219.482270023145</v>
      </c>
      <c r="K1236" s="164">
        <v>46234.443921331018</v>
      </c>
    </row>
    <row r="1237" spans="1:11" x14ac:dyDescent="0.2">
      <c r="A1237" t="s">
        <v>485</v>
      </c>
      <c r="B1237">
        <v>126</v>
      </c>
      <c r="C1237" t="s">
        <v>486</v>
      </c>
      <c r="D1237" t="s">
        <v>1370</v>
      </c>
      <c r="E1237">
        <v>2027</v>
      </c>
      <c r="F1237" s="163">
        <v>46447</v>
      </c>
      <c r="G1237" t="s">
        <v>39</v>
      </c>
      <c r="H1237" t="s">
        <v>1367</v>
      </c>
      <c r="I1237">
        <v>3.74</v>
      </c>
      <c r="J1237" s="164">
        <v>46219.482270023145</v>
      </c>
      <c r="K1237" s="164">
        <v>46234.443921331018</v>
      </c>
    </row>
    <row r="1238" spans="1:11" x14ac:dyDescent="0.2">
      <c r="A1238" t="s">
        <v>485</v>
      </c>
      <c r="B1238">
        <v>126</v>
      </c>
      <c r="C1238" t="s">
        <v>486</v>
      </c>
      <c r="D1238" t="s">
        <v>1370</v>
      </c>
      <c r="E1238">
        <v>2027</v>
      </c>
      <c r="F1238" s="163">
        <v>46478</v>
      </c>
      <c r="G1238" t="s">
        <v>38</v>
      </c>
      <c r="H1238" t="s">
        <v>435</v>
      </c>
      <c r="I1238">
        <v>3.74</v>
      </c>
      <c r="J1238" s="164">
        <v>46219.482270023145</v>
      </c>
      <c r="K1238" s="164">
        <v>46234.443921331018</v>
      </c>
    </row>
    <row r="1239" spans="1:11" x14ac:dyDescent="0.2">
      <c r="A1239" t="s">
        <v>485</v>
      </c>
      <c r="B1239">
        <v>126</v>
      </c>
      <c r="C1239" t="s">
        <v>486</v>
      </c>
      <c r="D1239" t="s">
        <v>1370</v>
      </c>
      <c r="E1239">
        <v>2027</v>
      </c>
      <c r="F1239" s="163">
        <v>46478</v>
      </c>
      <c r="G1239" t="s">
        <v>39</v>
      </c>
      <c r="H1239" t="s">
        <v>435</v>
      </c>
      <c r="I1239">
        <v>3.74</v>
      </c>
      <c r="J1239" s="164">
        <v>46219.482270023145</v>
      </c>
      <c r="K1239" s="164">
        <v>46234.443921331018</v>
      </c>
    </row>
    <row r="1240" spans="1:11" x14ac:dyDescent="0.2">
      <c r="A1240" t="s">
        <v>485</v>
      </c>
      <c r="B1240">
        <v>126</v>
      </c>
      <c r="C1240" t="s">
        <v>486</v>
      </c>
      <c r="D1240" t="s">
        <v>1370</v>
      </c>
      <c r="E1240">
        <v>2027</v>
      </c>
      <c r="F1240" s="163">
        <v>46478</v>
      </c>
      <c r="G1240" t="s">
        <v>38</v>
      </c>
      <c r="H1240" t="s">
        <v>1367</v>
      </c>
      <c r="I1240">
        <v>3.74</v>
      </c>
      <c r="J1240" s="164">
        <v>46219.482270023145</v>
      </c>
      <c r="K1240" s="164">
        <v>46234.443921331018</v>
      </c>
    </row>
    <row r="1241" spans="1:11" x14ac:dyDescent="0.2">
      <c r="A1241" t="s">
        <v>485</v>
      </c>
      <c r="B1241">
        <v>126</v>
      </c>
      <c r="C1241" t="s">
        <v>486</v>
      </c>
      <c r="D1241" t="s">
        <v>1370</v>
      </c>
      <c r="E1241">
        <v>2027</v>
      </c>
      <c r="F1241" s="163">
        <v>46478</v>
      </c>
      <c r="G1241" t="s">
        <v>39</v>
      </c>
      <c r="H1241" t="s">
        <v>1367</v>
      </c>
      <c r="I1241">
        <v>3.74</v>
      </c>
      <c r="J1241" s="164">
        <v>46219.482270023145</v>
      </c>
      <c r="K1241" s="164">
        <v>46234.443921331018</v>
      </c>
    </row>
    <row r="1242" spans="1:11" x14ac:dyDescent="0.2">
      <c r="A1242" t="s">
        <v>485</v>
      </c>
      <c r="B1242">
        <v>126</v>
      </c>
      <c r="C1242" t="s">
        <v>486</v>
      </c>
      <c r="D1242" t="s">
        <v>1370</v>
      </c>
      <c r="E1242">
        <v>2027</v>
      </c>
      <c r="F1242" s="163">
        <v>46508</v>
      </c>
      <c r="G1242" t="s">
        <v>38</v>
      </c>
      <c r="H1242" t="s">
        <v>435</v>
      </c>
      <c r="I1242">
        <v>3.74</v>
      </c>
      <c r="J1242" s="164">
        <v>46219.482270023145</v>
      </c>
      <c r="K1242" s="164">
        <v>46234.443921331018</v>
      </c>
    </row>
    <row r="1243" spans="1:11" x14ac:dyDescent="0.2">
      <c r="A1243" t="s">
        <v>485</v>
      </c>
      <c r="B1243">
        <v>126</v>
      </c>
      <c r="C1243" t="s">
        <v>486</v>
      </c>
      <c r="D1243" t="s">
        <v>1370</v>
      </c>
      <c r="E1243">
        <v>2027</v>
      </c>
      <c r="F1243" s="163">
        <v>46508</v>
      </c>
      <c r="G1243" t="s">
        <v>39</v>
      </c>
      <c r="H1243" t="s">
        <v>435</v>
      </c>
      <c r="I1243">
        <v>3.74</v>
      </c>
      <c r="J1243" s="164">
        <v>46219.482270023145</v>
      </c>
      <c r="K1243" s="164">
        <v>46234.443921331018</v>
      </c>
    </row>
    <row r="1244" spans="1:11" x14ac:dyDescent="0.2">
      <c r="A1244" t="s">
        <v>485</v>
      </c>
      <c r="B1244">
        <v>126</v>
      </c>
      <c r="C1244" t="s">
        <v>486</v>
      </c>
      <c r="D1244" t="s">
        <v>1370</v>
      </c>
      <c r="E1244">
        <v>2027</v>
      </c>
      <c r="F1244" s="163">
        <v>46508</v>
      </c>
      <c r="G1244" t="s">
        <v>38</v>
      </c>
      <c r="H1244" t="s">
        <v>1367</v>
      </c>
      <c r="I1244">
        <v>3.74</v>
      </c>
      <c r="J1244" s="164">
        <v>46219.482270023145</v>
      </c>
      <c r="K1244" s="164">
        <v>46234.443921331018</v>
      </c>
    </row>
    <row r="1245" spans="1:11" x14ac:dyDescent="0.2">
      <c r="A1245" t="s">
        <v>485</v>
      </c>
      <c r="B1245">
        <v>126</v>
      </c>
      <c r="C1245" t="s">
        <v>486</v>
      </c>
      <c r="D1245" t="s">
        <v>1370</v>
      </c>
      <c r="E1245">
        <v>2027</v>
      </c>
      <c r="F1245" s="163">
        <v>46508</v>
      </c>
      <c r="G1245" t="s">
        <v>39</v>
      </c>
      <c r="H1245" t="s">
        <v>1367</v>
      </c>
      <c r="I1245">
        <v>3.74</v>
      </c>
      <c r="J1245" s="164">
        <v>46219.482270023145</v>
      </c>
      <c r="K1245" s="164">
        <v>46234.443921331018</v>
      </c>
    </row>
    <row r="1246" spans="1:11" x14ac:dyDescent="0.2">
      <c r="A1246" t="s">
        <v>485</v>
      </c>
      <c r="B1246">
        <v>126</v>
      </c>
      <c r="C1246" t="s">
        <v>486</v>
      </c>
      <c r="D1246" t="s">
        <v>1370</v>
      </c>
      <c r="E1246">
        <v>2027</v>
      </c>
      <c r="F1246" s="163">
        <v>46539</v>
      </c>
      <c r="G1246" t="s">
        <v>38</v>
      </c>
      <c r="H1246" t="s">
        <v>435</v>
      </c>
      <c r="I1246">
        <v>3.74</v>
      </c>
      <c r="J1246" s="164">
        <v>46219.482270023145</v>
      </c>
      <c r="K1246" s="164">
        <v>46234.443921331018</v>
      </c>
    </row>
    <row r="1247" spans="1:11" x14ac:dyDescent="0.2">
      <c r="A1247" t="s">
        <v>485</v>
      </c>
      <c r="B1247">
        <v>126</v>
      </c>
      <c r="C1247" t="s">
        <v>486</v>
      </c>
      <c r="D1247" t="s">
        <v>1370</v>
      </c>
      <c r="E1247">
        <v>2027</v>
      </c>
      <c r="F1247" s="163">
        <v>46539</v>
      </c>
      <c r="G1247" t="s">
        <v>39</v>
      </c>
      <c r="H1247" t="s">
        <v>435</v>
      </c>
      <c r="I1247">
        <v>3.74</v>
      </c>
      <c r="J1247" s="164">
        <v>46219.482270023145</v>
      </c>
      <c r="K1247" s="164">
        <v>46234.443921331018</v>
      </c>
    </row>
    <row r="1248" spans="1:11" x14ac:dyDescent="0.2">
      <c r="A1248" t="s">
        <v>485</v>
      </c>
      <c r="B1248">
        <v>126</v>
      </c>
      <c r="C1248" t="s">
        <v>486</v>
      </c>
      <c r="D1248" t="s">
        <v>1370</v>
      </c>
      <c r="E1248">
        <v>2027</v>
      </c>
      <c r="F1248" s="163">
        <v>46539</v>
      </c>
      <c r="G1248" t="s">
        <v>38</v>
      </c>
      <c r="H1248" t="s">
        <v>1367</v>
      </c>
      <c r="I1248">
        <v>3.74</v>
      </c>
      <c r="J1248" s="164">
        <v>46219.482270023145</v>
      </c>
      <c r="K1248" s="164">
        <v>46234.443921331018</v>
      </c>
    </row>
    <row r="1249" spans="1:11" x14ac:dyDescent="0.2">
      <c r="A1249" t="s">
        <v>485</v>
      </c>
      <c r="B1249">
        <v>126</v>
      </c>
      <c r="C1249" t="s">
        <v>486</v>
      </c>
      <c r="D1249" t="s">
        <v>1370</v>
      </c>
      <c r="E1249">
        <v>2027</v>
      </c>
      <c r="F1249" s="163">
        <v>46539</v>
      </c>
      <c r="G1249" t="s">
        <v>39</v>
      </c>
      <c r="H1249" t="s">
        <v>1367</v>
      </c>
      <c r="I1249">
        <v>3.74</v>
      </c>
      <c r="J1249" s="164">
        <v>46219.482270023145</v>
      </c>
      <c r="K1249" s="164">
        <v>46234.443921331018</v>
      </c>
    </row>
    <row r="1250" spans="1:11" x14ac:dyDescent="0.2">
      <c r="A1250" t="s">
        <v>1371</v>
      </c>
      <c r="B1250">
        <v>128</v>
      </c>
      <c r="C1250" t="s">
        <v>484</v>
      </c>
      <c r="D1250" t="s">
        <v>1370</v>
      </c>
      <c r="E1250">
        <v>2027</v>
      </c>
      <c r="F1250" s="163">
        <v>46204</v>
      </c>
      <c r="G1250" t="s">
        <v>38</v>
      </c>
      <c r="H1250" t="s">
        <v>435</v>
      </c>
      <c r="I1250">
        <v>1.52</v>
      </c>
      <c r="J1250" s="164">
        <v>46219.482270023145</v>
      </c>
      <c r="K1250" s="164">
        <v>46234.443921331018</v>
      </c>
    </row>
    <row r="1251" spans="1:11" x14ac:dyDescent="0.2">
      <c r="A1251" t="s">
        <v>1371</v>
      </c>
      <c r="B1251">
        <v>128</v>
      </c>
      <c r="C1251" t="s">
        <v>484</v>
      </c>
      <c r="D1251" t="s">
        <v>1370</v>
      </c>
      <c r="E1251">
        <v>2027</v>
      </c>
      <c r="F1251" s="163">
        <v>46204</v>
      </c>
      <c r="G1251" t="s">
        <v>39</v>
      </c>
      <c r="H1251" t="s">
        <v>435</v>
      </c>
      <c r="I1251">
        <v>1.52</v>
      </c>
      <c r="J1251" s="164">
        <v>46219.482270023145</v>
      </c>
      <c r="K1251" s="164">
        <v>46234.443921331018</v>
      </c>
    </row>
    <row r="1252" spans="1:11" x14ac:dyDescent="0.2">
      <c r="A1252" t="s">
        <v>1371</v>
      </c>
      <c r="B1252">
        <v>128</v>
      </c>
      <c r="C1252" t="s">
        <v>484</v>
      </c>
      <c r="D1252" t="s">
        <v>1370</v>
      </c>
      <c r="E1252">
        <v>2027</v>
      </c>
      <c r="F1252" s="163">
        <v>46204</v>
      </c>
      <c r="G1252" t="s">
        <v>38</v>
      </c>
      <c r="H1252" t="s">
        <v>1367</v>
      </c>
      <c r="I1252">
        <v>1.52</v>
      </c>
      <c r="J1252" s="164">
        <v>46219.482270023145</v>
      </c>
      <c r="K1252" s="164">
        <v>46234.443921331018</v>
      </c>
    </row>
    <row r="1253" spans="1:11" x14ac:dyDescent="0.2">
      <c r="A1253" t="s">
        <v>1371</v>
      </c>
      <c r="B1253">
        <v>128</v>
      </c>
      <c r="C1253" t="s">
        <v>484</v>
      </c>
      <c r="D1253" t="s">
        <v>1370</v>
      </c>
      <c r="E1253">
        <v>2027</v>
      </c>
      <c r="F1253" s="163">
        <v>46204</v>
      </c>
      <c r="G1253" t="s">
        <v>39</v>
      </c>
      <c r="H1253" t="s">
        <v>1367</v>
      </c>
      <c r="I1253">
        <v>1.52</v>
      </c>
      <c r="J1253" s="164">
        <v>46219.482270023145</v>
      </c>
      <c r="K1253" s="164">
        <v>46234.443921331018</v>
      </c>
    </row>
    <row r="1254" spans="1:11" x14ac:dyDescent="0.2">
      <c r="A1254" t="s">
        <v>1371</v>
      </c>
      <c r="B1254">
        <v>128</v>
      </c>
      <c r="C1254" t="s">
        <v>484</v>
      </c>
      <c r="D1254" t="s">
        <v>1370</v>
      </c>
      <c r="E1254">
        <v>2027</v>
      </c>
      <c r="F1254" s="163">
        <v>46235</v>
      </c>
      <c r="G1254" t="s">
        <v>38</v>
      </c>
      <c r="H1254" t="s">
        <v>435</v>
      </c>
      <c r="I1254">
        <v>1.52</v>
      </c>
      <c r="J1254" s="164">
        <v>46219.482270023145</v>
      </c>
      <c r="K1254" s="164">
        <v>46234.443921331018</v>
      </c>
    </row>
    <row r="1255" spans="1:11" x14ac:dyDescent="0.2">
      <c r="A1255" t="s">
        <v>1371</v>
      </c>
      <c r="B1255">
        <v>128</v>
      </c>
      <c r="C1255" t="s">
        <v>484</v>
      </c>
      <c r="D1255" t="s">
        <v>1370</v>
      </c>
      <c r="E1255">
        <v>2027</v>
      </c>
      <c r="F1255" s="163">
        <v>46235</v>
      </c>
      <c r="G1255" t="s">
        <v>39</v>
      </c>
      <c r="H1255" t="s">
        <v>435</v>
      </c>
      <c r="I1255">
        <v>1.52</v>
      </c>
      <c r="J1255" s="164">
        <v>46219.482270023145</v>
      </c>
      <c r="K1255" s="164">
        <v>46234.443921331018</v>
      </c>
    </row>
    <row r="1256" spans="1:11" x14ac:dyDescent="0.2">
      <c r="A1256" t="s">
        <v>1371</v>
      </c>
      <c r="B1256">
        <v>128</v>
      </c>
      <c r="C1256" t="s">
        <v>484</v>
      </c>
      <c r="D1256" t="s">
        <v>1370</v>
      </c>
      <c r="E1256">
        <v>2027</v>
      </c>
      <c r="F1256" s="163">
        <v>46235</v>
      </c>
      <c r="G1256" t="s">
        <v>38</v>
      </c>
      <c r="H1256" t="s">
        <v>1367</v>
      </c>
      <c r="I1256">
        <v>1.52</v>
      </c>
      <c r="J1256" s="164">
        <v>46219.482270023145</v>
      </c>
      <c r="K1256" s="164">
        <v>46234.443921331018</v>
      </c>
    </row>
    <row r="1257" spans="1:11" x14ac:dyDescent="0.2">
      <c r="A1257" t="s">
        <v>1371</v>
      </c>
      <c r="B1257">
        <v>128</v>
      </c>
      <c r="C1257" t="s">
        <v>484</v>
      </c>
      <c r="D1257" t="s">
        <v>1370</v>
      </c>
      <c r="E1257">
        <v>2027</v>
      </c>
      <c r="F1257" s="163">
        <v>46235</v>
      </c>
      <c r="G1257" t="s">
        <v>39</v>
      </c>
      <c r="H1257" t="s">
        <v>1367</v>
      </c>
      <c r="I1257">
        <v>1.52</v>
      </c>
      <c r="J1257" s="164">
        <v>46219.482270023145</v>
      </c>
      <c r="K1257" s="164">
        <v>46234.443921331018</v>
      </c>
    </row>
    <row r="1258" spans="1:11" x14ac:dyDescent="0.2">
      <c r="A1258" t="s">
        <v>1371</v>
      </c>
      <c r="B1258">
        <v>128</v>
      </c>
      <c r="C1258" t="s">
        <v>484</v>
      </c>
      <c r="D1258" t="s">
        <v>1370</v>
      </c>
      <c r="E1258">
        <v>2027</v>
      </c>
      <c r="F1258" s="163">
        <v>46266</v>
      </c>
      <c r="G1258" t="s">
        <v>38</v>
      </c>
      <c r="H1258" t="s">
        <v>435</v>
      </c>
      <c r="I1258">
        <v>1.52</v>
      </c>
      <c r="J1258" s="164">
        <v>46219.482270023145</v>
      </c>
      <c r="K1258" s="164">
        <v>46234.443921331018</v>
      </c>
    </row>
    <row r="1259" spans="1:11" x14ac:dyDescent="0.2">
      <c r="A1259" t="s">
        <v>1371</v>
      </c>
      <c r="B1259">
        <v>128</v>
      </c>
      <c r="C1259" t="s">
        <v>484</v>
      </c>
      <c r="D1259" t="s">
        <v>1370</v>
      </c>
      <c r="E1259">
        <v>2027</v>
      </c>
      <c r="F1259" s="163">
        <v>46266</v>
      </c>
      <c r="G1259" t="s">
        <v>39</v>
      </c>
      <c r="H1259" t="s">
        <v>435</v>
      </c>
      <c r="I1259">
        <v>1.52</v>
      </c>
      <c r="J1259" s="164">
        <v>46219.482270023145</v>
      </c>
      <c r="K1259" s="164">
        <v>46234.443921331018</v>
      </c>
    </row>
    <row r="1260" spans="1:11" x14ac:dyDescent="0.2">
      <c r="A1260" t="s">
        <v>1371</v>
      </c>
      <c r="B1260">
        <v>128</v>
      </c>
      <c r="C1260" t="s">
        <v>484</v>
      </c>
      <c r="D1260" t="s">
        <v>1370</v>
      </c>
      <c r="E1260">
        <v>2027</v>
      </c>
      <c r="F1260" s="163">
        <v>46266</v>
      </c>
      <c r="G1260" t="s">
        <v>38</v>
      </c>
      <c r="H1260" t="s">
        <v>1367</v>
      </c>
      <c r="I1260">
        <v>1.52</v>
      </c>
      <c r="J1260" s="164">
        <v>46219.482270023145</v>
      </c>
      <c r="K1260" s="164">
        <v>46234.443921331018</v>
      </c>
    </row>
    <row r="1261" spans="1:11" x14ac:dyDescent="0.2">
      <c r="A1261" t="s">
        <v>1371</v>
      </c>
      <c r="B1261">
        <v>128</v>
      </c>
      <c r="C1261" t="s">
        <v>484</v>
      </c>
      <c r="D1261" t="s">
        <v>1370</v>
      </c>
      <c r="E1261">
        <v>2027</v>
      </c>
      <c r="F1261" s="163">
        <v>46266</v>
      </c>
      <c r="G1261" t="s">
        <v>39</v>
      </c>
      <c r="H1261" t="s">
        <v>1367</v>
      </c>
      <c r="I1261">
        <v>1.52</v>
      </c>
      <c r="J1261" s="164">
        <v>46219.482270023145</v>
      </c>
      <c r="K1261" s="164">
        <v>46234.443921331018</v>
      </c>
    </row>
    <row r="1262" spans="1:11" x14ac:dyDescent="0.2">
      <c r="A1262" t="s">
        <v>1371</v>
      </c>
      <c r="B1262">
        <v>128</v>
      </c>
      <c r="C1262" t="s">
        <v>484</v>
      </c>
      <c r="D1262" t="s">
        <v>1370</v>
      </c>
      <c r="E1262">
        <v>2027</v>
      </c>
      <c r="F1262" s="163">
        <v>46296</v>
      </c>
      <c r="G1262" t="s">
        <v>38</v>
      </c>
      <c r="H1262" t="s">
        <v>435</v>
      </c>
      <c r="I1262">
        <v>1.52</v>
      </c>
      <c r="J1262" s="164">
        <v>46219.482270023145</v>
      </c>
      <c r="K1262" s="164">
        <v>46234.443921331018</v>
      </c>
    </row>
    <row r="1263" spans="1:11" x14ac:dyDescent="0.2">
      <c r="A1263" t="s">
        <v>1371</v>
      </c>
      <c r="B1263">
        <v>128</v>
      </c>
      <c r="C1263" t="s">
        <v>484</v>
      </c>
      <c r="D1263" t="s">
        <v>1370</v>
      </c>
      <c r="E1263">
        <v>2027</v>
      </c>
      <c r="F1263" s="163">
        <v>46296</v>
      </c>
      <c r="G1263" t="s">
        <v>39</v>
      </c>
      <c r="H1263" t="s">
        <v>435</v>
      </c>
      <c r="I1263">
        <v>1.52</v>
      </c>
      <c r="J1263" s="164">
        <v>46219.482270023145</v>
      </c>
      <c r="K1263" s="164">
        <v>46234.443921331018</v>
      </c>
    </row>
    <row r="1264" spans="1:11" x14ac:dyDescent="0.2">
      <c r="A1264" t="s">
        <v>1371</v>
      </c>
      <c r="B1264">
        <v>128</v>
      </c>
      <c r="C1264" t="s">
        <v>484</v>
      </c>
      <c r="D1264" t="s">
        <v>1370</v>
      </c>
      <c r="E1264">
        <v>2027</v>
      </c>
      <c r="F1264" s="163">
        <v>46296</v>
      </c>
      <c r="G1264" t="s">
        <v>38</v>
      </c>
      <c r="H1264" t="s">
        <v>1367</v>
      </c>
      <c r="I1264">
        <v>1.52</v>
      </c>
      <c r="J1264" s="164">
        <v>46219.482270023145</v>
      </c>
      <c r="K1264" s="164">
        <v>46234.443921331018</v>
      </c>
    </row>
    <row r="1265" spans="1:11" x14ac:dyDescent="0.2">
      <c r="A1265" t="s">
        <v>1371</v>
      </c>
      <c r="B1265">
        <v>128</v>
      </c>
      <c r="C1265" t="s">
        <v>484</v>
      </c>
      <c r="D1265" t="s">
        <v>1370</v>
      </c>
      <c r="E1265">
        <v>2027</v>
      </c>
      <c r="F1265" s="163">
        <v>46296</v>
      </c>
      <c r="G1265" t="s">
        <v>39</v>
      </c>
      <c r="H1265" t="s">
        <v>1367</v>
      </c>
      <c r="I1265">
        <v>1.52</v>
      </c>
      <c r="J1265" s="164">
        <v>46219.482270023145</v>
      </c>
      <c r="K1265" s="164">
        <v>46234.443921331018</v>
      </c>
    </row>
    <row r="1266" spans="1:11" x14ac:dyDescent="0.2">
      <c r="A1266" t="s">
        <v>1371</v>
      </c>
      <c r="B1266">
        <v>128</v>
      </c>
      <c r="C1266" t="s">
        <v>484</v>
      </c>
      <c r="D1266" t="s">
        <v>1370</v>
      </c>
      <c r="E1266">
        <v>2027</v>
      </c>
      <c r="F1266" s="163">
        <v>46327</v>
      </c>
      <c r="G1266" t="s">
        <v>38</v>
      </c>
      <c r="H1266" t="s">
        <v>435</v>
      </c>
      <c r="I1266">
        <v>1.52</v>
      </c>
      <c r="J1266" s="164">
        <v>46219.482270023145</v>
      </c>
      <c r="K1266" s="164">
        <v>46234.443921331018</v>
      </c>
    </row>
    <row r="1267" spans="1:11" x14ac:dyDescent="0.2">
      <c r="A1267" t="s">
        <v>1371</v>
      </c>
      <c r="B1267">
        <v>128</v>
      </c>
      <c r="C1267" t="s">
        <v>484</v>
      </c>
      <c r="D1267" t="s">
        <v>1370</v>
      </c>
      <c r="E1267">
        <v>2027</v>
      </c>
      <c r="F1267" s="163">
        <v>46327</v>
      </c>
      <c r="G1267" t="s">
        <v>39</v>
      </c>
      <c r="H1267" t="s">
        <v>435</v>
      </c>
      <c r="I1267">
        <v>1.52</v>
      </c>
      <c r="J1267" s="164">
        <v>46219.482270023145</v>
      </c>
      <c r="K1267" s="164">
        <v>46234.443921331018</v>
      </c>
    </row>
    <row r="1268" spans="1:11" x14ac:dyDescent="0.2">
      <c r="A1268" t="s">
        <v>1371</v>
      </c>
      <c r="B1268">
        <v>128</v>
      </c>
      <c r="C1268" t="s">
        <v>484</v>
      </c>
      <c r="D1268" t="s">
        <v>1370</v>
      </c>
      <c r="E1268">
        <v>2027</v>
      </c>
      <c r="F1268" s="163">
        <v>46327</v>
      </c>
      <c r="G1268" t="s">
        <v>38</v>
      </c>
      <c r="H1268" t="s">
        <v>1367</v>
      </c>
      <c r="I1268">
        <v>1.52</v>
      </c>
      <c r="J1268" s="164">
        <v>46219.482270023145</v>
      </c>
      <c r="K1268" s="164">
        <v>46234.443921331018</v>
      </c>
    </row>
    <row r="1269" spans="1:11" x14ac:dyDescent="0.2">
      <c r="A1269" t="s">
        <v>1371</v>
      </c>
      <c r="B1269">
        <v>128</v>
      </c>
      <c r="C1269" t="s">
        <v>484</v>
      </c>
      <c r="D1269" t="s">
        <v>1370</v>
      </c>
      <c r="E1269">
        <v>2027</v>
      </c>
      <c r="F1269" s="163">
        <v>46327</v>
      </c>
      <c r="G1269" t="s">
        <v>39</v>
      </c>
      <c r="H1269" t="s">
        <v>1367</v>
      </c>
      <c r="I1269">
        <v>1.52</v>
      </c>
      <c r="J1269" s="164">
        <v>46219.482270023145</v>
      </c>
      <c r="K1269" s="164">
        <v>46234.443921331018</v>
      </c>
    </row>
    <row r="1270" spans="1:11" x14ac:dyDescent="0.2">
      <c r="A1270" t="s">
        <v>1371</v>
      </c>
      <c r="B1270">
        <v>128</v>
      </c>
      <c r="C1270" t="s">
        <v>484</v>
      </c>
      <c r="D1270" t="s">
        <v>1370</v>
      </c>
      <c r="E1270">
        <v>2027</v>
      </c>
      <c r="F1270" s="163">
        <v>46357</v>
      </c>
      <c r="G1270" t="s">
        <v>38</v>
      </c>
      <c r="H1270" t="s">
        <v>435</v>
      </c>
      <c r="I1270">
        <v>1.52</v>
      </c>
      <c r="J1270" s="164">
        <v>46219.482270023145</v>
      </c>
      <c r="K1270" s="164">
        <v>46234.443921331018</v>
      </c>
    </row>
    <row r="1271" spans="1:11" x14ac:dyDescent="0.2">
      <c r="A1271" t="s">
        <v>1371</v>
      </c>
      <c r="B1271">
        <v>128</v>
      </c>
      <c r="C1271" t="s">
        <v>484</v>
      </c>
      <c r="D1271" t="s">
        <v>1370</v>
      </c>
      <c r="E1271">
        <v>2027</v>
      </c>
      <c r="F1271" s="163">
        <v>46357</v>
      </c>
      <c r="G1271" t="s">
        <v>39</v>
      </c>
      <c r="H1271" t="s">
        <v>435</v>
      </c>
      <c r="I1271">
        <v>1.52</v>
      </c>
      <c r="J1271" s="164">
        <v>46219.482270023145</v>
      </c>
      <c r="K1271" s="164">
        <v>46234.443921331018</v>
      </c>
    </row>
    <row r="1272" spans="1:11" x14ac:dyDescent="0.2">
      <c r="A1272" t="s">
        <v>1371</v>
      </c>
      <c r="B1272">
        <v>128</v>
      </c>
      <c r="C1272" t="s">
        <v>484</v>
      </c>
      <c r="D1272" t="s">
        <v>1370</v>
      </c>
      <c r="E1272">
        <v>2027</v>
      </c>
      <c r="F1272" s="163">
        <v>46357</v>
      </c>
      <c r="G1272" t="s">
        <v>38</v>
      </c>
      <c r="H1272" t="s">
        <v>1367</v>
      </c>
      <c r="I1272">
        <v>1.52</v>
      </c>
      <c r="J1272" s="164">
        <v>46219.482270023145</v>
      </c>
      <c r="K1272" s="164">
        <v>46234.443921331018</v>
      </c>
    </row>
    <row r="1273" spans="1:11" x14ac:dyDescent="0.2">
      <c r="A1273" t="s">
        <v>1371</v>
      </c>
      <c r="B1273">
        <v>128</v>
      </c>
      <c r="C1273" t="s">
        <v>484</v>
      </c>
      <c r="D1273" t="s">
        <v>1370</v>
      </c>
      <c r="E1273">
        <v>2027</v>
      </c>
      <c r="F1273" s="163">
        <v>46357</v>
      </c>
      <c r="G1273" t="s">
        <v>39</v>
      </c>
      <c r="H1273" t="s">
        <v>1367</v>
      </c>
      <c r="I1273">
        <v>1.52</v>
      </c>
      <c r="J1273" s="164">
        <v>46219.482270023145</v>
      </c>
      <c r="K1273" s="164">
        <v>46234.443921331018</v>
      </c>
    </row>
    <row r="1274" spans="1:11" x14ac:dyDescent="0.2">
      <c r="A1274" t="s">
        <v>1371</v>
      </c>
      <c r="B1274">
        <v>128</v>
      </c>
      <c r="C1274" t="s">
        <v>484</v>
      </c>
      <c r="D1274" t="s">
        <v>1370</v>
      </c>
      <c r="E1274">
        <v>2027</v>
      </c>
      <c r="F1274" s="163">
        <v>46388</v>
      </c>
      <c r="G1274" t="s">
        <v>38</v>
      </c>
      <c r="H1274" t="s">
        <v>435</v>
      </c>
      <c r="I1274">
        <v>1.52</v>
      </c>
      <c r="J1274" s="164">
        <v>46219.482270023145</v>
      </c>
      <c r="K1274" s="164">
        <v>46234.443921331018</v>
      </c>
    </row>
    <row r="1275" spans="1:11" x14ac:dyDescent="0.2">
      <c r="A1275" t="s">
        <v>1371</v>
      </c>
      <c r="B1275">
        <v>128</v>
      </c>
      <c r="C1275" t="s">
        <v>484</v>
      </c>
      <c r="D1275" t="s">
        <v>1370</v>
      </c>
      <c r="E1275">
        <v>2027</v>
      </c>
      <c r="F1275" s="163">
        <v>46388</v>
      </c>
      <c r="G1275" t="s">
        <v>39</v>
      </c>
      <c r="H1275" t="s">
        <v>435</v>
      </c>
      <c r="I1275">
        <v>1.52</v>
      </c>
      <c r="J1275" s="164">
        <v>46219.482270023145</v>
      </c>
      <c r="K1275" s="164">
        <v>46234.443921331018</v>
      </c>
    </row>
    <row r="1276" spans="1:11" x14ac:dyDescent="0.2">
      <c r="A1276" t="s">
        <v>1371</v>
      </c>
      <c r="B1276">
        <v>128</v>
      </c>
      <c r="C1276" t="s">
        <v>484</v>
      </c>
      <c r="D1276" t="s">
        <v>1370</v>
      </c>
      <c r="E1276">
        <v>2027</v>
      </c>
      <c r="F1276" s="163">
        <v>46388</v>
      </c>
      <c r="G1276" t="s">
        <v>38</v>
      </c>
      <c r="H1276" t="s">
        <v>1367</v>
      </c>
      <c r="I1276">
        <v>1.52</v>
      </c>
      <c r="J1276" s="164">
        <v>46219.482270023145</v>
      </c>
      <c r="K1276" s="164">
        <v>46234.443921331018</v>
      </c>
    </row>
    <row r="1277" spans="1:11" x14ac:dyDescent="0.2">
      <c r="A1277" t="s">
        <v>1371</v>
      </c>
      <c r="B1277">
        <v>128</v>
      </c>
      <c r="C1277" t="s">
        <v>484</v>
      </c>
      <c r="D1277" t="s">
        <v>1370</v>
      </c>
      <c r="E1277">
        <v>2027</v>
      </c>
      <c r="F1277" s="163">
        <v>46388</v>
      </c>
      <c r="G1277" t="s">
        <v>39</v>
      </c>
      <c r="H1277" t="s">
        <v>1367</v>
      </c>
      <c r="I1277">
        <v>1.52</v>
      </c>
      <c r="J1277" s="164">
        <v>46219.482270023145</v>
      </c>
      <c r="K1277" s="164">
        <v>46234.443921331018</v>
      </c>
    </row>
    <row r="1278" spans="1:11" x14ac:dyDescent="0.2">
      <c r="A1278" t="s">
        <v>1371</v>
      </c>
      <c r="B1278">
        <v>128</v>
      </c>
      <c r="C1278" t="s">
        <v>484</v>
      </c>
      <c r="D1278" t="s">
        <v>1370</v>
      </c>
      <c r="E1278">
        <v>2027</v>
      </c>
      <c r="F1278" s="163">
        <v>46419</v>
      </c>
      <c r="G1278" t="s">
        <v>38</v>
      </c>
      <c r="H1278" t="s">
        <v>435</v>
      </c>
      <c r="I1278">
        <v>1.52</v>
      </c>
      <c r="J1278" s="164">
        <v>46219.482270023145</v>
      </c>
      <c r="K1278" s="164">
        <v>46234.443921331018</v>
      </c>
    </row>
    <row r="1279" spans="1:11" x14ac:dyDescent="0.2">
      <c r="A1279" t="s">
        <v>1371</v>
      </c>
      <c r="B1279">
        <v>128</v>
      </c>
      <c r="C1279" t="s">
        <v>484</v>
      </c>
      <c r="D1279" t="s">
        <v>1370</v>
      </c>
      <c r="E1279">
        <v>2027</v>
      </c>
      <c r="F1279" s="163">
        <v>46419</v>
      </c>
      <c r="G1279" t="s">
        <v>39</v>
      </c>
      <c r="H1279" t="s">
        <v>435</v>
      </c>
      <c r="I1279">
        <v>1.52</v>
      </c>
      <c r="J1279" s="164">
        <v>46219.482270023145</v>
      </c>
      <c r="K1279" s="164">
        <v>46234.443921331018</v>
      </c>
    </row>
    <row r="1280" spans="1:11" x14ac:dyDescent="0.2">
      <c r="A1280" t="s">
        <v>1371</v>
      </c>
      <c r="B1280">
        <v>128</v>
      </c>
      <c r="C1280" t="s">
        <v>484</v>
      </c>
      <c r="D1280" t="s">
        <v>1370</v>
      </c>
      <c r="E1280">
        <v>2027</v>
      </c>
      <c r="F1280" s="163">
        <v>46419</v>
      </c>
      <c r="G1280" t="s">
        <v>38</v>
      </c>
      <c r="H1280" t="s">
        <v>1367</v>
      </c>
      <c r="I1280">
        <v>1.52</v>
      </c>
      <c r="J1280" s="164">
        <v>46219.482270023145</v>
      </c>
      <c r="K1280" s="164">
        <v>46234.443921331018</v>
      </c>
    </row>
    <row r="1281" spans="1:11" x14ac:dyDescent="0.2">
      <c r="A1281" t="s">
        <v>1371</v>
      </c>
      <c r="B1281">
        <v>128</v>
      </c>
      <c r="C1281" t="s">
        <v>484</v>
      </c>
      <c r="D1281" t="s">
        <v>1370</v>
      </c>
      <c r="E1281">
        <v>2027</v>
      </c>
      <c r="F1281" s="163">
        <v>46419</v>
      </c>
      <c r="G1281" t="s">
        <v>39</v>
      </c>
      <c r="H1281" t="s">
        <v>1367</v>
      </c>
      <c r="I1281">
        <v>1.52</v>
      </c>
      <c r="J1281" s="164">
        <v>46219.482270023145</v>
      </c>
      <c r="K1281" s="164">
        <v>46234.443921331018</v>
      </c>
    </row>
    <row r="1282" spans="1:11" x14ac:dyDescent="0.2">
      <c r="A1282" t="s">
        <v>1371</v>
      </c>
      <c r="B1282">
        <v>128</v>
      </c>
      <c r="C1282" t="s">
        <v>484</v>
      </c>
      <c r="D1282" t="s">
        <v>1370</v>
      </c>
      <c r="E1282">
        <v>2027</v>
      </c>
      <c r="F1282" s="163">
        <v>46447</v>
      </c>
      <c r="G1282" t="s">
        <v>38</v>
      </c>
      <c r="H1282" t="s">
        <v>435</v>
      </c>
      <c r="I1282">
        <v>1.52</v>
      </c>
      <c r="J1282" s="164">
        <v>46219.482270023145</v>
      </c>
      <c r="K1282" s="164">
        <v>46234.443921331018</v>
      </c>
    </row>
    <row r="1283" spans="1:11" x14ac:dyDescent="0.2">
      <c r="A1283" t="s">
        <v>1371</v>
      </c>
      <c r="B1283">
        <v>128</v>
      </c>
      <c r="C1283" t="s">
        <v>484</v>
      </c>
      <c r="D1283" t="s">
        <v>1370</v>
      </c>
      <c r="E1283">
        <v>2027</v>
      </c>
      <c r="F1283" s="163">
        <v>46447</v>
      </c>
      <c r="G1283" t="s">
        <v>39</v>
      </c>
      <c r="H1283" t="s">
        <v>435</v>
      </c>
      <c r="I1283">
        <v>1.52</v>
      </c>
      <c r="J1283" s="164">
        <v>46219.482270023145</v>
      </c>
      <c r="K1283" s="164">
        <v>46234.443921331018</v>
      </c>
    </row>
    <row r="1284" spans="1:11" x14ac:dyDescent="0.2">
      <c r="A1284" t="s">
        <v>1371</v>
      </c>
      <c r="B1284">
        <v>128</v>
      </c>
      <c r="C1284" t="s">
        <v>484</v>
      </c>
      <c r="D1284" t="s">
        <v>1370</v>
      </c>
      <c r="E1284">
        <v>2027</v>
      </c>
      <c r="F1284" s="163">
        <v>46447</v>
      </c>
      <c r="G1284" t="s">
        <v>38</v>
      </c>
      <c r="H1284" t="s">
        <v>1367</v>
      </c>
      <c r="I1284">
        <v>1.52</v>
      </c>
      <c r="J1284" s="164">
        <v>46219.482270023145</v>
      </c>
      <c r="K1284" s="164">
        <v>46234.443921331018</v>
      </c>
    </row>
    <row r="1285" spans="1:11" x14ac:dyDescent="0.2">
      <c r="A1285" t="s">
        <v>1371</v>
      </c>
      <c r="B1285">
        <v>128</v>
      </c>
      <c r="C1285" t="s">
        <v>484</v>
      </c>
      <c r="D1285" t="s">
        <v>1370</v>
      </c>
      <c r="E1285">
        <v>2027</v>
      </c>
      <c r="F1285" s="163">
        <v>46447</v>
      </c>
      <c r="G1285" t="s">
        <v>39</v>
      </c>
      <c r="H1285" t="s">
        <v>1367</v>
      </c>
      <c r="I1285">
        <v>1.52</v>
      </c>
      <c r="J1285" s="164">
        <v>46219.482270023145</v>
      </c>
      <c r="K1285" s="164">
        <v>46234.443921331018</v>
      </c>
    </row>
    <row r="1286" spans="1:11" x14ac:dyDescent="0.2">
      <c r="A1286" t="s">
        <v>1371</v>
      </c>
      <c r="B1286">
        <v>128</v>
      </c>
      <c r="C1286" t="s">
        <v>484</v>
      </c>
      <c r="D1286" t="s">
        <v>1370</v>
      </c>
      <c r="E1286">
        <v>2027</v>
      </c>
      <c r="F1286" s="163">
        <v>46478</v>
      </c>
      <c r="G1286" t="s">
        <v>38</v>
      </c>
      <c r="H1286" t="s">
        <v>435</v>
      </c>
      <c r="I1286">
        <v>1.52</v>
      </c>
      <c r="J1286" s="164">
        <v>46219.482270023145</v>
      </c>
      <c r="K1286" s="164">
        <v>46234.443921331018</v>
      </c>
    </row>
    <row r="1287" spans="1:11" x14ac:dyDescent="0.2">
      <c r="A1287" t="s">
        <v>1371</v>
      </c>
      <c r="B1287">
        <v>128</v>
      </c>
      <c r="C1287" t="s">
        <v>484</v>
      </c>
      <c r="D1287" t="s">
        <v>1370</v>
      </c>
      <c r="E1287">
        <v>2027</v>
      </c>
      <c r="F1287" s="163">
        <v>46478</v>
      </c>
      <c r="G1287" t="s">
        <v>39</v>
      </c>
      <c r="H1287" t="s">
        <v>435</v>
      </c>
      <c r="I1287">
        <v>1.52</v>
      </c>
      <c r="J1287" s="164">
        <v>46219.482270023145</v>
      </c>
      <c r="K1287" s="164">
        <v>46234.443921331018</v>
      </c>
    </row>
    <row r="1288" spans="1:11" x14ac:dyDescent="0.2">
      <c r="A1288" t="s">
        <v>1371</v>
      </c>
      <c r="B1288">
        <v>128</v>
      </c>
      <c r="C1288" t="s">
        <v>484</v>
      </c>
      <c r="D1288" t="s">
        <v>1370</v>
      </c>
      <c r="E1288">
        <v>2027</v>
      </c>
      <c r="F1288" s="163">
        <v>46478</v>
      </c>
      <c r="G1288" t="s">
        <v>38</v>
      </c>
      <c r="H1288" t="s">
        <v>1367</v>
      </c>
      <c r="I1288">
        <v>1.52</v>
      </c>
      <c r="J1288" s="164">
        <v>46219.482270023145</v>
      </c>
      <c r="K1288" s="164">
        <v>46234.443921331018</v>
      </c>
    </row>
    <row r="1289" spans="1:11" x14ac:dyDescent="0.2">
      <c r="A1289" t="s">
        <v>1371</v>
      </c>
      <c r="B1289">
        <v>128</v>
      </c>
      <c r="C1289" t="s">
        <v>484</v>
      </c>
      <c r="D1289" t="s">
        <v>1370</v>
      </c>
      <c r="E1289">
        <v>2027</v>
      </c>
      <c r="F1289" s="163">
        <v>46478</v>
      </c>
      <c r="G1289" t="s">
        <v>39</v>
      </c>
      <c r="H1289" t="s">
        <v>1367</v>
      </c>
      <c r="I1289">
        <v>1.52</v>
      </c>
      <c r="J1289" s="164">
        <v>46219.482270023145</v>
      </c>
      <c r="K1289" s="164">
        <v>46234.443921331018</v>
      </c>
    </row>
    <row r="1290" spans="1:11" x14ac:dyDescent="0.2">
      <c r="A1290" t="s">
        <v>1371</v>
      </c>
      <c r="B1290">
        <v>128</v>
      </c>
      <c r="C1290" t="s">
        <v>484</v>
      </c>
      <c r="D1290" t="s">
        <v>1370</v>
      </c>
      <c r="E1290">
        <v>2027</v>
      </c>
      <c r="F1290" s="163">
        <v>46508</v>
      </c>
      <c r="G1290" t="s">
        <v>38</v>
      </c>
      <c r="H1290" t="s">
        <v>435</v>
      </c>
      <c r="I1290">
        <v>1.52</v>
      </c>
      <c r="J1290" s="164">
        <v>46219.482270023145</v>
      </c>
      <c r="K1290" s="164">
        <v>46234.443921331018</v>
      </c>
    </row>
    <row r="1291" spans="1:11" x14ac:dyDescent="0.2">
      <c r="A1291" t="s">
        <v>1371</v>
      </c>
      <c r="B1291">
        <v>128</v>
      </c>
      <c r="C1291" t="s">
        <v>484</v>
      </c>
      <c r="D1291" t="s">
        <v>1370</v>
      </c>
      <c r="E1291">
        <v>2027</v>
      </c>
      <c r="F1291" s="163">
        <v>46508</v>
      </c>
      <c r="G1291" t="s">
        <v>39</v>
      </c>
      <c r="H1291" t="s">
        <v>435</v>
      </c>
      <c r="I1291">
        <v>1.52</v>
      </c>
      <c r="J1291" s="164">
        <v>46219.482270023145</v>
      </c>
      <c r="K1291" s="164">
        <v>46234.443921331018</v>
      </c>
    </row>
    <row r="1292" spans="1:11" x14ac:dyDescent="0.2">
      <c r="A1292" t="s">
        <v>1371</v>
      </c>
      <c r="B1292">
        <v>128</v>
      </c>
      <c r="C1292" t="s">
        <v>484</v>
      </c>
      <c r="D1292" t="s">
        <v>1370</v>
      </c>
      <c r="E1292">
        <v>2027</v>
      </c>
      <c r="F1292" s="163">
        <v>46508</v>
      </c>
      <c r="G1292" t="s">
        <v>38</v>
      </c>
      <c r="H1292" t="s">
        <v>1367</v>
      </c>
      <c r="I1292">
        <v>1.52</v>
      </c>
      <c r="J1292" s="164">
        <v>46219.482270023145</v>
      </c>
      <c r="K1292" s="164">
        <v>46234.443921331018</v>
      </c>
    </row>
    <row r="1293" spans="1:11" x14ac:dyDescent="0.2">
      <c r="A1293" t="s">
        <v>1371</v>
      </c>
      <c r="B1293">
        <v>128</v>
      </c>
      <c r="C1293" t="s">
        <v>484</v>
      </c>
      <c r="D1293" t="s">
        <v>1370</v>
      </c>
      <c r="E1293">
        <v>2027</v>
      </c>
      <c r="F1293" s="163">
        <v>46508</v>
      </c>
      <c r="G1293" t="s">
        <v>39</v>
      </c>
      <c r="H1293" t="s">
        <v>1367</v>
      </c>
      <c r="I1293">
        <v>1.52</v>
      </c>
      <c r="J1293" s="164">
        <v>46219.482270023145</v>
      </c>
      <c r="K1293" s="164">
        <v>46234.443921331018</v>
      </c>
    </row>
    <row r="1294" spans="1:11" x14ac:dyDescent="0.2">
      <c r="A1294" t="s">
        <v>1371</v>
      </c>
      <c r="B1294">
        <v>128</v>
      </c>
      <c r="C1294" t="s">
        <v>484</v>
      </c>
      <c r="D1294" t="s">
        <v>1370</v>
      </c>
      <c r="E1294">
        <v>2027</v>
      </c>
      <c r="F1294" s="163">
        <v>46539</v>
      </c>
      <c r="G1294" t="s">
        <v>38</v>
      </c>
      <c r="H1294" t="s">
        <v>435</v>
      </c>
      <c r="I1294">
        <v>1.52</v>
      </c>
      <c r="J1294" s="164">
        <v>46219.482270023145</v>
      </c>
      <c r="K1294" s="164">
        <v>46234.443921331018</v>
      </c>
    </row>
    <row r="1295" spans="1:11" x14ac:dyDescent="0.2">
      <c r="A1295" t="s">
        <v>1371</v>
      </c>
      <c r="B1295">
        <v>128</v>
      </c>
      <c r="C1295" t="s">
        <v>484</v>
      </c>
      <c r="D1295" t="s">
        <v>1370</v>
      </c>
      <c r="E1295">
        <v>2027</v>
      </c>
      <c r="F1295" s="163">
        <v>46539</v>
      </c>
      <c r="G1295" t="s">
        <v>39</v>
      </c>
      <c r="H1295" t="s">
        <v>435</v>
      </c>
      <c r="I1295">
        <v>1.52</v>
      </c>
      <c r="J1295" s="164">
        <v>46219.482270023145</v>
      </c>
      <c r="K1295" s="164">
        <v>46234.443921331018</v>
      </c>
    </row>
    <row r="1296" spans="1:11" x14ac:dyDescent="0.2">
      <c r="A1296" t="s">
        <v>1371</v>
      </c>
      <c r="B1296">
        <v>128</v>
      </c>
      <c r="C1296" t="s">
        <v>484</v>
      </c>
      <c r="D1296" t="s">
        <v>1370</v>
      </c>
      <c r="E1296">
        <v>2027</v>
      </c>
      <c r="F1296" s="163">
        <v>46539</v>
      </c>
      <c r="G1296" t="s">
        <v>38</v>
      </c>
      <c r="H1296" t="s">
        <v>1367</v>
      </c>
      <c r="I1296">
        <v>1.52</v>
      </c>
      <c r="J1296" s="164">
        <v>46219.482270023145</v>
      </c>
      <c r="K1296" s="164">
        <v>46234.443921331018</v>
      </c>
    </row>
    <row r="1297" spans="1:11" x14ac:dyDescent="0.2">
      <c r="A1297" t="s">
        <v>1371</v>
      </c>
      <c r="B1297">
        <v>128</v>
      </c>
      <c r="C1297" t="s">
        <v>484</v>
      </c>
      <c r="D1297" t="s">
        <v>1370</v>
      </c>
      <c r="E1297">
        <v>2027</v>
      </c>
      <c r="F1297" s="163">
        <v>46539</v>
      </c>
      <c r="G1297" t="s">
        <v>39</v>
      </c>
      <c r="H1297" t="s">
        <v>1367</v>
      </c>
      <c r="I1297">
        <v>1.52</v>
      </c>
      <c r="J1297" s="164">
        <v>46219.482270023145</v>
      </c>
      <c r="K1297" s="164">
        <v>46234.443921331018</v>
      </c>
    </row>
    <row r="1298" spans="1:11" x14ac:dyDescent="0.2">
      <c r="A1298" t="s">
        <v>1372</v>
      </c>
      <c r="B1298">
        <v>133</v>
      </c>
      <c r="C1298" t="s">
        <v>487</v>
      </c>
      <c r="D1298" t="s">
        <v>1373</v>
      </c>
      <c r="E1298">
        <v>2027</v>
      </c>
      <c r="F1298" s="163">
        <v>46204</v>
      </c>
      <c r="G1298" t="s">
        <v>38</v>
      </c>
      <c r="H1298" t="s">
        <v>435</v>
      </c>
      <c r="I1298">
        <v>75</v>
      </c>
      <c r="J1298" s="164">
        <v>46219.482270023145</v>
      </c>
      <c r="K1298" s="164">
        <v>46234.443921331018</v>
      </c>
    </row>
    <row r="1299" spans="1:11" x14ac:dyDescent="0.2">
      <c r="A1299" t="s">
        <v>1372</v>
      </c>
      <c r="B1299">
        <v>133</v>
      </c>
      <c r="C1299" t="s">
        <v>487</v>
      </c>
      <c r="D1299" t="s">
        <v>1373</v>
      </c>
      <c r="E1299">
        <v>2027</v>
      </c>
      <c r="F1299" s="163">
        <v>46204</v>
      </c>
      <c r="G1299" t="s">
        <v>39</v>
      </c>
      <c r="H1299" t="s">
        <v>435</v>
      </c>
      <c r="I1299">
        <v>75</v>
      </c>
      <c r="J1299" s="164">
        <v>46219.482270023145</v>
      </c>
      <c r="K1299" s="164">
        <v>46234.443921331018</v>
      </c>
    </row>
    <row r="1300" spans="1:11" x14ac:dyDescent="0.2">
      <c r="A1300" t="s">
        <v>1372</v>
      </c>
      <c r="B1300">
        <v>133</v>
      </c>
      <c r="C1300" t="s">
        <v>487</v>
      </c>
      <c r="D1300" t="s">
        <v>1373</v>
      </c>
      <c r="E1300">
        <v>2027</v>
      </c>
      <c r="F1300" s="163">
        <v>46204</v>
      </c>
      <c r="G1300" t="s">
        <v>38</v>
      </c>
      <c r="H1300" t="s">
        <v>1367</v>
      </c>
      <c r="I1300">
        <v>75</v>
      </c>
      <c r="J1300" s="164">
        <v>46219.482270023145</v>
      </c>
      <c r="K1300" s="164">
        <v>46234.443921331018</v>
      </c>
    </row>
    <row r="1301" spans="1:11" x14ac:dyDescent="0.2">
      <c r="A1301" t="s">
        <v>1372</v>
      </c>
      <c r="B1301">
        <v>133</v>
      </c>
      <c r="C1301" t="s">
        <v>487</v>
      </c>
      <c r="D1301" t="s">
        <v>1373</v>
      </c>
      <c r="E1301">
        <v>2027</v>
      </c>
      <c r="F1301" s="163">
        <v>46204</v>
      </c>
      <c r="G1301" t="s">
        <v>39</v>
      </c>
      <c r="H1301" t="s">
        <v>1367</v>
      </c>
      <c r="I1301">
        <v>75</v>
      </c>
      <c r="J1301" s="164">
        <v>46219.482270023145</v>
      </c>
      <c r="K1301" s="164">
        <v>46234.443921331018</v>
      </c>
    </row>
    <row r="1302" spans="1:11" x14ac:dyDescent="0.2">
      <c r="A1302" t="s">
        <v>1372</v>
      </c>
      <c r="B1302">
        <v>133</v>
      </c>
      <c r="C1302" t="s">
        <v>487</v>
      </c>
      <c r="D1302" t="s">
        <v>1373</v>
      </c>
      <c r="E1302">
        <v>2027</v>
      </c>
      <c r="F1302" s="163">
        <v>46235</v>
      </c>
      <c r="G1302" t="s">
        <v>38</v>
      </c>
      <c r="H1302" t="s">
        <v>435</v>
      </c>
      <c r="I1302">
        <v>75</v>
      </c>
      <c r="J1302" s="164">
        <v>46219.482270023145</v>
      </c>
      <c r="K1302" s="164">
        <v>46234.443921331018</v>
      </c>
    </row>
    <row r="1303" spans="1:11" x14ac:dyDescent="0.2">
      <c r="A1303" t="s">
        <v>1372</v>
      </c>
      <c r="B1303">
        <v>133</v>
      </c>
      <c r="C1303" t="s">
        <v>487</v>
      </c>
      <c r="D1303" t="s">
        <v>1373</v>
      </c>
      <c r="E1303">
        <v>2027</v>
      </c>
      <c r="F1303" s="163">
        <v>46235</v>
      </c>
      <c r="G1303" t="s">
        <v>39</v>
      </c>
      <c r="H1303" t="s">
        <v>435</v>
      </c>
      <c r="I1303">
        <v>75</v>
      </c>
      <c r="J1303" s="164">
        <v>46219.482270023145</v>
      </c>
      <c r="K1303" s="164">
        <v>46234.443921331018</v>
      </c>
    </row>
    <row r="1304" spans="1:11" x14ac:dyDescent="0.2">
      <c r="A1304" t="s">
        <v>1372</v>
      </c>
      <c r="B1304">
        <v>133</v>
      </c>
      <c r="C1304" t="s">
        <v>487</v>
      </c>
      <c r="D1304" t="s">
        <v>1373</v>
      </c>
      <c r="E1304">
        <v>2027</v>
      </c>
      <c r="F1304" s="163">
        <v>46235</v>
      </c>
      <c r="G1304" t="s">
        <v>38</v>
      </c>
      <c r="H1304" t="s">
        <v>1367</v>
      </c>
      <c r="I1304">
        <v>75</v>
      </c>
      <c r="J1304" s="164">
        <v>46219.482270023145</v>
      </c>
      <c r="K1304" s="164">
        <v>46234.443921331018</v>
      </c>
    </row>
    <row r="1305" spans="1:11" x14ac:dyDescent="0.2">
      <c r="A1305" t="s">
        <v>1372</v>
      </c>
      <c r="B1305">
        <v>133</v>
      </c>
      <c r="C1305" t="s">
        <v>487</v>
      </c>
      <c r="D1305" t="s">
        <v>1373</v>
      </c>
      <c r="E1305">
        <v>2027</v>
      </c>
      <c r="F1305" s="163">
        <v>46235</v>
      </c>
      <c r="G1305" t="s">
        <v>39</v>
      </c>
      <c r="H1305" t="s">
        <v>1367</v>
      </c>
      <c r="I1305">
        <v>75</v>
      </c>
      <c r="J1305" s="164">
        <v>46219.482270023145</v>
      </c>
      <c r="K1305" s="164">
        <v>46234.443921331018</v>
      </c>
    </row>
    <row r="1306" spans="1:11" x14ac:dyDescent="0.2">
      <c r="A1306" t="s">
        <v>1372</v>
      </c>
      <c r="B1306">
        <v>133</v>
      </c>
      <c r="C1306" t="s">
        <v>487</v>
      </c>
      <c r="D1306" t="s">
        <v>1373</v>
      </c>
      <c r="E1306">
        <v>2027</v>
      </c>
      <c r="F1306" s="163">
        <v>46266</v>
      </c>
      <c r="G1306" t="s">
        <v>38</v>
      </c>
      <c r="H1306" t="s">
        <v>435</v>
      </c>
      <c r="I1306">
        <v>75</v>
      </c>
      <c r="J1306" s="164">
        <v>46219.482270023145</v>
      </c>
      <c r="K1306" s="164">
        <v>46234.443921331018</v>
      </c>
    </row>
    <row r="1307" spans="1:11" x14ac:dyDescent="0.2">
      <c r="A1307" t="s">
        <v>1372</v>
      </c>
      <c r="B1307">
        <v>133</v>
      </c>
      <c r="C1307" t="s">
        <v>487</v>
      </c>
      <c r="D1307" t="s">
        <v>1373</v>
      </c>
      <c r="E1307">
        <v>2027</v>
      </c>
      <c r="F1307" s="163">
        <v>46266</v>
      </c>
      <c r="G1307" t="s">
        <v>39</v>
      </c>
      <c r="H1307" t="s">
        <v>435</v>
      </c>
      <c r="I1307">
        <v>75</v>
      </c>
      <c r="J1307" s="164">
        <v>46219.482270023145</v>
      </c>
      <c r="K1307" s="164">
        <v>46234.443921331018</v>
      </c>
    </row>
    <row r="1308" spans="1:11" x14ac:dyDescent="0.2">
      <c r="A1308" t="s">
        <v>1372</v>
      </c>
      <c r="B1308">
        <v>133</v>
      </c>
      <c r="C1308" t="s">
        <v>487</v>
      </c>
      <c r="D1308" t="s">
        <v>1373</v>
      </c>
      <c r="E1308">
        <v>2027</v>
      </c>
      <c r="F1308" s="163">
        <v>46266</v>
      </c>
      <c r="G1308" t="s">
        <v>38</v>
      </c>
      <c r="H1308" t="s">
        <v>1367</v>
      </c>
      <c r="I1308">
        <v>75</v>
      </c>
      <c r="J1308" s="164">
        <v>46219.482270023145</v>
      </c>
      <c r="K1308" s="164">
        <v>46234.443921331018</v>
      </c>
    </row>
    <row r="1309" spans="1:11" x14ac:dyDescent="0.2">
      <c r="A1309" t="s">
        <v>1372</v>
      </c>
      <c r="B1309">
        <v>133</v>
      </c>
      <c r="C1309" t="s">
        <v>487</v>
      </c>
      <c r="D1309" t="s">
        <v>1373</v>
      </c>
      <c r="E1309">
        <v>2027</v>
      </c>
      <c r="F1309" s="163">
        <v>46266</v>
      </c>
      <c r="G1309" t="s">
        <v>39</v>
      </c>
      <c r="H1309" t="s">
        <v>1367</v>
      </c>
      <c r="I1309">
        <v>75</v>
      </c>
      <c r="J1309" s="164">
        <v>46219.482270023145</v>
      </c>
      <c r="K1309" s="164">
        <v>46234.443921331018</v>
      </c>
    </row>
    <row r="1310" spans="1:11" x14ac:dyDescent="0.2">
      <c r="A1310" t="s">
        <v>1372</v>
      </c>
      <c r="B1310">
        <v>133</v>
      </c>
      <c r="C1310" t="s">
        <v>487</v>
      </c>
      <c r="D1310" t="s">
        <v>1373</v>
      </c>
      <c r="E1310">
        <v>2027</v>
      </c>
      <c r="F1310" s="163">
        <v>46296</v>
      </c>
      <c r="G1310" t="s">
        <v>38</v>
      </c>
      <c r="H1310" t="s">
        <v>435</v>
      </c>
      <c r="I1310">
        <v>75</v>
      </c>
      <c r="J1310" s="164">
        <v>46219.482270023145</v>
      </c>
      <c r="K1310" s="164">
        <v>46234.443921331018</v>
      </c>
    </row>
    <row r="1311" spans="1:11" x14ac:dyDescent="0.2">
      <c r="A1311" t="s">
        <v>1372</v>
      </c>
      <c r="B1311">
        <v>133</v>
      </c>
      <c r="C1311" t="s">
        <v>487</v>
      </c>
      <c r="D1311" t="s">
        <v>1373</v>
      </c>
      <c r="E1311">
        <v>2027</v>
      </c>
      <c r="F1311" s="163">
        <v>46296</v>
      </c>
      <c r="G1311" t="s">
        <v>39</v>
      </c>
      <c r="H1311" t="s">
        <v>435</v>
      </c>
      <c r="I1311">
        <v>75</v>
      </c>
      <c r="J1311" s="164">
        <v>46219.482270023145</v>
      </c>
      <c r="K1311" s="164">
        <v>46234.443921331018</v>
      </c>
    </row>
    <row r="1312" spans="1:11" x14ac:dyDescent="0.2">
      <c r="A1312" t="s">
        <v>1372</v>
      </c>
      <c r="B1312">
        <v>133</v>
      </c>
      <c r="C1312" t="s">
        <v>487</v>
      </c>
      <c r="D1312" t="s">
        <v>1373</v>
      </c>
      <c r="E1312">
        <v>2027</v>
      </c>
      <c r="F1312" s="163">
        <v>46296</v>
      </c>
      <c r="G1312" t="s">
        <v>38</v>
      </c>
      <c r="H1312" t="s">
        <v>1367</v>
      </c>
      <c r="I1312">
        <v>75</v>
      </c>
      <c r="J1312" s="164">
        <v>46219.482270023145</v>
      </c>
      <c r="K1312" s="164">
        <v>46234.443921331018</v>
      </c>
    </row>
    <row r="1313" spans="1:11" x14ac:dyDescent="0.2">
      <c r="A1313" t="s">
        <v>1372</v>
      </c>
      <c r="B1313">
        <v>133</v>
      </c>
      <c r="C1313" t="s">
        <v>487</v>
      </c>
      <c r="D1313" t="s">
        <v>1373</v>
      </c>
      <c r="E1313">
        <v>2027</v>
      </c>
      <c r="F1313" s="163">
        <v>46296</v>
      </c>
      <c r="G1313" t="s">
        <v>39</v>
      </c>
      <c r="H1313" t="s">
        <v>1367</v>
      </c>
      <c r="I1313">
        <v>75</v>
      </c>
      <c r="J1313" s="164">
        <v>46219.482270023145</v>
      </c>
      <c r="K1313" s="164">
        <v>46234.443921331018</v>
      </c>
    </row>
    <row r="1314" spans="1:11" x14ac:dyDescent="0.2">
      <c r="A1314" t="s">
        <v>1372</v>
      </c>
      <c r="B1314">
        <v>133</v>
      </c>
      <c r="C1314" t="s">
        <v>487</v>
      </c>
      <c r="D1314" t="s">
        <v>1373</v>
      </c>
      <c r="E1314">
        <v>2027</v>
      </c>
      <c r="F1314" s="163">
        <v>46327</v>
      </c>
      <c r="G1314" t="s">
        <v>38</v>
      </c>
      <c r="H1314" t="s">
        <v>435</v>
      </c>
      <c r="I1314">
        <v>75</v>
      </c>
      <c r="J1314" s="164">
        <v>46219.482270023145</v>
      </c>
      <c r="K1314" s="164">
        <v>46234.443921331018</v>
      </c>
    </row>
    <row r="1315" spans="1:11" x14ac:dyDescent="0.2">
      <c r="A1315" t="s">
        <v>1372</v>
      </c>
      <c r="B1315">
        <v>133</v>
      </c>
      <c r="C1315" t="s">
        <v>487</v>
      </c>
      <c r="D1315" t="s">
        <v>1373</v>
      </c>
      <c r="E1315">
        <v>2027</v>
      </c>
      <c r="F1315" s="163">
        <v>46327</v>
      </c>
      <c r="G1315" t="s">
        <v>39</v>
      </c>
      <c r="H1315" t="s">
        <v>435</v>
      </c>
      <c r="I1315">
        <v>75</v>
      </c>
      <c r="J1315" s="164">
        <v>46219.482270023145</v>
      </c>
      <c r="K1315" s="164">
        <v>46234.443921331018</v>
      </c>
    </row>
    <row r="1316" spans="1:11" x14ac:dyDescent="0.2">
      <c r="A1316" t="s">
        <v>1372</v>
      </c>
      <c r="B1316">
        <v>133</v>
      </c>
      <c r="C1316" t="s">
        <v>487</v>
      </c>
      <c r="D1316" t="s">
        <v>1373</v>
      </c>
      <c r="E1316">
        <v>2027</v>
      </c>
      <c r="F1316" s="163">
        <v>46327</v>
      </c>
      <c r="G1316" t="s">
        <v>38</v>
      </c>
      <c r="H1316" t="s">
        <v>1367</v>
      </c>
      <c r="I1316">
        <v>75</v>
      </c>
      <c r="J1316" s="164">
        <v>46219.482270023145</v>
      </c>
      <c r="K1316" s="164">
        <v>46234.443921331018</v>
      </c>
    </row>
    <row r="1317" spans="1:11" x14ac:dyDescent="0.2">
      <c r="A1317" t="s">
        <v>1372</v>
      </c>
      <c r="B1317">
        <v>133</v>
      </c>
      <c r="C1317" t="s">
        <v>487</v>
      </c>
      <c r="D1317" t="s">
        <v>1373</v>
      </c>
      <c r="E1317">
        <v>2027</v>
      </c>
      <c r="F1317" s="163">
        <v>46327</v>
      </c>
      <c r="G1317" t="s">
        <v>39</v>
      </c>
      <c r="H1317" t="s">
        <v>1367</v>
      </c>
      <c r="I1317">
        <v>75</v>
      </c>
      <c r="J1317" s="164">
        <v>46219.482270023145</v>
      </c>
      <c r="K1317" s="164">
        <v>46234.443921331018</v>
      </c>
    </row>
    <row r="1318" spans="1:11" x14ac:dyDescent="0.2">
      <c r="A1318" t="s">
        <v>1372</v>
      </c>
      <c r="B1318">
        <v>133</v>
      </c>
      <c r="C1318" t="s">
        <v>487</v>
      </c>
      <c r="D1318" t="s">
        <v>1373</v>
      </c>
      <c r="E1318">
        <v>2027</v>
      </c>
      <c r="F1318" s="163">
        <v>46357</v>
      </c>
      <c r="G1318" t="s">
        <v>38</v>
      </c>
      <c r="H1318" t="s">
        <v>435</v>
      </c>
      <c r="I1318">
        <v>75</v>
      </c>
      <c r="J1318" s="164">
        <v>46219.482270023145</v>
      </c>
      <c r="K1318" s="164">
        <v>46234.443921331018</v>
      </c>
    </row>
    <row r="1319" spans="1:11" x14ac:dyDescent="0.2">
      <c r="A1319" t="s">
        <v>1372</v>
      </c>
      <c r="B1319">
        <v>133</v>
      </c>
      <c r="C1319" t="s">
        <v>487</v>
      </c>
      <c r="D1319" t="s">
        <v>1373</v>
      </c>
      <c r="E1319">
        <v>2027</v>
      </c>
      <c r="F1319" s="163">
        <v>46357</v>
      </c>
      <c r="G1319" t="s">
        <v>39</v>
      </c>
      <c r="H1319" t="s">
        <v>435</v>
      </c>
      <c r="I1319">
        <v>75</v>
      </c>
      <c r="J1319" s="164">
        <v>46219.482270023145</v>
      </c>
      <c r="K1319" s="164">
        <v>46234.443921331018</v>
      </c>
    </row>
    <row r="1320" spans="1:11" x14ac:dyDescent="0.2">
      <c r="A1320" t="s">
        <v>1372</v>
      </c>
      <c r="B1320">
        <v>133</v>
      </c>
      <c r="C1320" t="s">
        <v>487</v>
      </c>
      <c r="D1320" t="s">
        <v>1373</v>
      </c>
      <c r="E1320">
        <v>2027</v>
      </c>
      <c r="F1320" s="163">
        <v>46357</v>
      </c>
      <c r="G1320" t="s">
        <v>38</v>
      </c>
      <c r="H1320" t="s">
        <v>1367</v>
      </c>
      <c r="I1320">
        <v>75</v>
      </c>
      <c r="J1320" s="164">
        <v>46219.482270023145</v>
      </c>
      <c r="K1320" s="164">
        <v>46234.443921331018</v>
      </c>
    </row>
    <row r="1321" spans="1:11" x14ac:dyDescent="0.2">
      <c r="A1321" t="s">
        <v>1372</v>
      </c>
      <c r="B1321">
        <v>133</v>
      </c>
      <c r="C1321" t="s">
        <v>487</v>
      </c>
      <c r="D1321" t="s">
        <v>1373</v>
      </c>
      <c r="E1321">
        <v>2027</v>
      </c>
      <c r="F1321" s="163">
        <v>46357</v>
      </c>
      <c r="G1321" t="s">
        <v>39</v>
      </c>
      <c r="H1321" t="s">
        <v>1367</v>
      </c>
      <c r="I1321">
        <v>75</v>
      </c>
      <c r="J1321" s="164">
        <v>46219.482270023145</v>
      </c>
      <c r="K1321" s="164">
        <v>46234.443921331018</v>
      </c>
    </row>
    <row r="1322" spans="1:11" x14ac:dyDescent="0.2">
      <c r="A1322" t="s">
        <v>1372</v>
      </c>
      <c r="B1322">
        <v>133</v>
      </c>
      <c r="C1322" t="s">
        <v>487</v>
      </c>
      <c r="D1322" t="s">
        <v>1373</v>
      </c>
      <c r="E1322">
        <v>2027</v>
      </c>
      <c r="F1322" s="163">
        <v>46388</v>
      </c>
      <c r="G1322" t="s">
        <v>38</v>
      </c>
      <c r="H1322" t="s">
        <v>435</v>
      </c>
      <c r="I1322">
        <v>75</v>
      </c>
      <c r="J1322" s="164">
        <v>46219.482270023145</v>
      </c>
      <c r="K1322" s="164">
        <v>46234.443921331018</v>
      </c>
    </row>
    <row r="1323" spans="1:11" x14ac:dyDescent="0.2">
      <c r="A1323" t="s">
        <v>1372</v>
      </c>
      <c r="B1323">
        <v>133</v>
      </c>
      <c r="C1323" t="s">
        <v>487</v>
      </c>
      <c r="D1323" t="s">
        <v>1373</v>
      </c>
      <c r="E1323">
        <v>2027</v>
      </c>
      <c r="F1323" s="163">
        <v>46388</v>
      </c>
      <c r="G1323" t="s">
        <v>39</v>
      </c>
      <c r="H1323" t="s">
        <v>435</v>
      </c>
      <c r="I1323">
        <v>75</v>
      </c>
      <c r="J1323" s="164">
        <v>46219.482270023145</v>
      </c>
      <c r="K1323" s="164">
        <v>46234.443921331018</v>
      </c>
    </row>
    <row r="1324" spans="1:11" x14ac:dyDescent="0.2">
      <c r="A1324" t="s">
        <v>1372</v>
      </c>
      <c r="B1324">
        <v>133</v>
      </c>
      <c r="C1324" t="s">
        <v>487</v>
      </c>
      <c r="D1324" t="s">
        <v>1373</v>
      </c>
      <c r="E1324">
        <v>2027</v>
      </c>
      <c r="F1324" s="163">
        <v>46388</v>
      </c>
      <c r="G1324" t="s">
        <v>38</v>
      </c>
      <c r="H1324" t="s">
        <v>1367</v>
      </c>
      <c r="I1324">
        <v>75</v>
      </c>
      <c r="J1324" s="164">
        <v>46219.482270023145</v>
      </c>
      <c r="K1324" s="164">
        <v>46234.443921331018</v>
      </c>
    </row>
    <row r="1325" spans="1:11" x14ac:dyDescent="0.2">
      <c r="A1325" t="s">
        <v>1372</v>
      </c>
      <c r="B1325">
        <v>133</v>
      </c>
      <c r="C1325" t="s">
        <v>487</v>
      </c>
      <c r="D1325" t="s">
        <v>1373</v>
      </c>
      <c r="E1325">
        <v>2027</v>
      </c>
      <c r="F1325" s="163">
        <v>46388</v>
      </c>
      <c r="G1325" t="s">
        <v>39</v>
      </c>
      <c r="H1325" t="s">
        <v>1367</v>
      </c>
      <c r="I1325">
        <v>75</v>
      </c>
      <c r="J1325" s="164">
        <v>46219.482270023145</v>
      </c>
      <c r="K1325" s="164">
        <v>46234.443921331018</v>
      </c>
    </row>
    <row r="1326" spans="1:11" x14ac:dyDescent="0.2">
      <c r="A1326" t="s">
        <v>1372</v>
      </c>
      <c r="B1326">
        <v>133</v>
      </c>
      <c r="C1326" t="s">
        <v>487</v>
      </c>
      <c r="D1326" t="s">
        <v>1373</v>
      </c>
      <c r="E1326">
        <v>2027</v>
      </c>
      <c r="F1326" s="163">
        <v>46419</v>
      </c>
      <c r="G1326" t="s">
        <v>38</v>
      </c>
      <c r="H1326" t="s">
        <v>435</v>
      </c>
      <c r="I1326">
        <v>75</v>
      </c>
      <c r="J1326" s="164">
        <v>46219.482270023145</v>
      </c>
      <c r="K1326" s="164">
        <v>46234.443921331018</v>
      </c>
    </row>
    <row r="1327" spans="1:11" x14ac:dyDescent="0.2">
      <c r="A1327" t="s">
        <v>1372</v>
      </c>
      <c r="B1327">
        <v>133</v>
      </c>
      <c r="C1327" t="s">
        <v>487</v>
      </c>
      <c r="D1327" t="s">
        <v>1373</v>
      </c>
      <c r="E1327">
        <v>2027</v>
      </c>
      <c r="F1327" s="163">
        <v>46419</v>
      </c>
      <c r="G1327" t="s">
        <v>39</v>
      </c>
      <c r="H1327" t="s">
        <v>435</v>
      </c>
      <c r="I1327">
        <v>75</v>
      </c>
      <c r="J1327" s="164">
        <v>46219.482270023145</v>
      </c>
      <c r="K1327" s="164">
        <v>46234.443921331018</v>
      </c>
    </row>
    <row r="1328" spans="1:11" x14ac:dyDescent="0.2">
      <c r="A1328" t="s">
        <v>1372</v>
      </c>
      <c r="B1328">
        <v>133</v>
      </c>
      <c r="C1328" t="s">
        <v>487</v>
      </c>
      <c r="D1328" t="s">
        <v>1373</v>
      </c>
      <c r="E1328">
        <v>2027</v>
      </c>
      <c r="F1328" s="163">
        <v>46419</v>
      </c>
      <c r="G1328" t="s">
        <v>38</v>
      </c>
      <c r="H1328" t="s">
        <v>1367</v>
      </c>
      <c r="I1328">
        <v>75</v>
      </c>
      <c r="J1328" s="164">
        <v>46219.482270023145</v>
      </c>
      <c r="K1328" s="164">
        <v>46234.443921331018</v>
      </c>
    </row>
    <row r="1329" spans="1:11" x14ac:dyDescent="0.2">
      <c r="A1329" t="s">
        <v>1372</v>
      </c>
      <c r="B1329">
        <v>133</v>
      </c>
      <c r="C1329" t="s">
        <v>487</v>
      </c>
      <c r="D1329" t="s">
        <v>1373</v>
      </c>
      <c r="E1329">
        <v>2027</v>
      </c>
      <c r="F1329" s="163">
        <v>46419</v>
      </c>
      <c r="G1329" t="s">
        <v>39</v>
      </c>
      <c r="H1329" t="s">
        <v>1367</v>
      </c>
      <c r="I1329">
        <v>75</v>
      </c>
      <c r="J1329" s="164">
        <v>46219.482270023145</v>
      </c>
      <c r="K1329" s="164">
        <v>46234.443921331018</v>
      </c>
    </row>
    <row r="1330" spans="1:11" x14ac:dyDescent="0.2">
      <c r="A1330" t="s">
        <v>1372</v>
      </c>
      <c r="B1330">
        <v>133</v>
      </c>
      <c r="C1330" t="s">
        <v>487</v>
      </c>
      <c r="D1330" t="s">
        <v>1373</v>
      </c>
      <c r="E1330">
        <v>2027</v>
      </c>
      <c r="F1330" s="163">
        <v>46447</v>
      </c>
      <c r="G1330" t="s">
        <v>38</v>
      </c>
      <c r="H1330" t="s">
        <v>435</v>
      </c>
      <c r="I1330">
        <v>75</v>
      </c>
      <c r="J1330" s="164">
        <v>46219.482270023145</v>
      </c>
      <c r="K1330" s="164">
        <v>46234.443921331018</v>
      </c>
    </row>
    <row r="1331" spans="1:11" x14ac:dyDescent="0.2">
      <c r="A1331" t="s">
        <v>1372</v>
      </c>
      <c r="B1331">
        <v>133</v>
      </c>
      <c r="C1331" t="s">
        <v>487</v>
      </c>
      <c r="D1331" t="s">
        <v>1373</v>
      </c>
      <c r="E1331">
        <v>2027</v>
      </c>
      <c r="F1331" s="163">
        <v>46447</v>
      </c>
      <c r="G1331" t="s">
        <v>39</v>
      </c>
      <c r="H1331" t="s">
        <v>435</v>
      </c>
      <c r="I1331">
        <v>75</v>
      </c>
      <c r="J1331" s="164">
        <v>46219.482270023145</v>
      </c>
      <c r="K1331" s="164">
        <v>46234.443921331018</v>
      </c>
    </row>
    <row r="1332" spans="1:11" x14ac:dyDescent="0.2">
      <c r="A1332" t="s">
        <v>1372</v>
      </c>
      <c r="B1332">
        <v>133</v>
      </c>
      <c r="C1332" t="s">
        <v>487</v>
      </c>
      <c r="D1332" t="s">
        <v>1373</v>
      </c>
      <c r="E1332">
        <v>2027</v>
      </c>
      <c r="F1332" s="163">
        <v>46447</v>
      </c>
      <c r="G1332" t="s">
        <v>38</v>
      </c>
      <c r="H1332" t="s">
        <v>1367</v>
      </c>
      <c r="I1332">
        <v>75</v>
      </c>
      <c r="J1332" s="164">
        <v>46219.482270023145</v>
      </c>
      <c r="K1332" s="164">
        <v>46234.443921331018</v>
      </c>
    </row>
    <row r="1333" spans="1:11" x14ac:dyDescent="0.2">
      <c r="A1333" t="s">
        <v>1372</v>
      </c>
      <c r="B1333">
        <v>133</v>
      </c>
      <c r="C1333" t="s">
        <v>487</v>
      </c>
      <c r="D1333" t="s">
        <v>1373</v>
      </c>
      <c r="E1333">
        <v>2027</v>
      </c>
      <c r="F1333" s="163">
        <v>46447</v>
      </c>
      <c r="G1333" t="s">
        <v>39</v>
      </c>
      <c r="H1333" t="s">
        <v>1367</v>
      </c>
      <c r="I1333">
        <v>75</v>
      </c>
      <c r="J1333" s="164">
        <v>46219.482270023145</v>
      </c>
      <c r="K1333" s="164">
        <v>46234.443921331018</v>
      </c>
    </row>
    <row r="1334" spans="1:11" x14ac:dyDescent="0.2">
      <c r="A1334" t="s">
        <v>1372</v>
      </c>
      <c r="B1334">
        <v>133</v>
      </c>
      <c r="C1334" t="s">
        <v>487</v>
      </c>
      <c r="D1334" t="s">
        <v>1373</v>
      </c>
      <c r="E1334">
        <v>2027</v>
      </c>
      <c r="F1334" s="163">
        <v>46478</v>
      </c>
      <c r="G1334" t="s">
        <v>38</v>
      </c>
      <c r="H1334" t="s">
        <v>435</v>
      </c>
      <c r="I1334">
        <v>75</v>
      </c>
      <c r="J1334" s="164">
        <v>46219.482270023145</v>
      </c>
      <c r="K1334" s="164">
        <v>46234.443921331018</v>
      </c>
    </row>
    <row r="1335" spans="1:11" x14ac:dyDescent="0.2">
      <c r="A1335" t="s">
        <v>1372</v>
      </c>
      <c r="B1335">
        <v>133</v>
      </c>
      <c r="C1335" t="s">
        <v>487</v>
      </c>
      <c r="D1335" t="s">
        <v>1373</v>
      </c>
      <c r="E1335">
        <v>2027</v>
      </c>
      <c r="F1335" s="163">
        <v>46478</v>
      </c>
      <c r="G1335" t="s">
        <v>39</v>
      </c>
      <c r="H1335" t="s">
        <v>435</v>
      </c>
      <c r="I1335">
        <v>75</v>
      </c>
      <c r="J1335" s="164">
        <v>46219.482270023145</v>
      </c>
      <c r="K1335" s="164">
        <v>46234.443921331018</v>
      </c>
    </row>
    <row r="1336" spans="1:11" x14ac:dyDescent="0.2">
      <c r="A1336" t="s">
        <v>1372</v>
      </c>
      <c r="B1336">
        <v>133</v>
      </c>
      <c r="C1336" t="s">
        <v>487</v>
      </c>
      <c r="D1336" t="s">
        <v>1373</v>
      </c>
      <c r="E1336">
        <v>2027</v>
      </c>
      <c r="F1336" s="163">
        <v>46478</v>
      </c>
      <c r="G1336" t="s">
        <v>38</v>
      </c>
      <c r="H1336" t="s">
        <v>1367</v>
      </c>
      <c r="I1336">
        <v>75</v>
      </c>
      <c r="J1336" s="164">
        <v>46219.482270023145</v>
      </c>
      <c r="K1336" s="164">
        <v>46234.443921331018</v>
      </c>
    </row>
    <row r="1337" spans="1:11" x14ac:dyDescent="0.2">
      <c r="A1337" t="s">
        <v>1372</v>
      </c>
      <c r="B1337">
        <v>133</v>
      </c>
      <c r="C1337" t="s">
        <v>487</v>
      </c>
      <c r="D1337" t="s">
        <v>1373</v>
      </c>
      <c r="E1337">
        <v>2027</v>
      </c>
      <c r="F1337" s="163">
        <v>46478</v>
      </c>
      <c r="G1337" t="s">
        <v>39</v>
      </c>
      <c r="H1337" t="s">
        <v>1367</v>
      </c>
      <c r="I1337">
        <v>75</v>
      </c>
      <c r="J1337" s="164">
        <v>46219.482270023145</v>
      </c>
      <c r="K1337" s="164">
        <v>46234.443921331018</v>
      </c>
    </row>
    <row r="1338" spans="1:11" x14ac:dyDescent="0.2">
      <c r="A1338" t="s">
        <v>1372</v>
      </c>
      <c r="B1338">
        <v>133</v>
      </c>
      <c r="C1338" t="s">
        <v>487</v>
      </c>
      <c r="D1338" t="s">
        <v>1373</v>
      </c>
      <c r="E1338">
        <v>2027</v>
      </c>
      <c r="F1338" s="163">
        <v>46508</v>
      </c>
      <c r="G1338" t="s">
        <v>38</v>
      </c>
      <c r="H1338" t="s">
        <v>435</v>
      </c>
      <c r="I1338">
        <v>75</v>
      </c>
      <c r="J1338" s="164">
        <v>46219.482270023145</v>
      </c>
      <c r="K1338" s="164">
        <v>46234.443921331018</v>
      </c>
    </row>
    <row r="1339" spans="1:11" x14ac:dyDescent="0.2">
      <c r="A1339" t="s">
        <v>1372</v>
      </c>
      <c r="B1339">
        <v>133</v>
      </c>
      <c r="C1339" t="s">
        <v>487</v>
      </c>
      <c r="D1339" t="s">
        <v>1373</v>
      </c>
      <c r="E1339">
        <v>2027</v>
      </c>
      <c r="F1339" s="163">
        <v>46508</v>
      </c>
      <c r="G1339" t="s">
        <v>39</v>
      </c>
      <c r="H1339" t="s">
        <v>435</v>
      </c>
      <c r="I1339">
        <v>75</v>
      </c>
      <c r="J1339" s="164">
        <v>46219.482270023145</v>
      </c>
      <c r="K1339" s="164">
        <v>46234.443921331018</v>
      </c>
    </row>
    <row r="1340" spans="1:11" x14ac:dyDescent="0.2">
      <c r="A1340" t="s">
        <v>1372</v>
      </c>
      <c r="B1340">
        <v>133</v>
      </c>
      <c r="C1340" t="s">
        <v>487</v>
      </c>
      <c r="D1340" t="s">
        <v>1373</v>
      </c>
      <c r="E1340">
        <v>2027</v>
      </c>
      <c r="F1340" s="163">
        <v>46508</v>
      </c>
      <c r="G1340" t="s">
        <v>38</v>
      </c>
      <c r="H1340" t="s">
        <v>1367</v>
      </c>
      <c r="I1340">
        <v>75</v>
      </c>
      <c r="J1340" s="164">
        <v>46219.482270023145</v>
      </c>
      <c r="K1340" s="164">
        <v>46234.443921331018</v>
      </c>
    </row>
    <row r="1341" spans="1:11" x14ac:dyDescent="0.2">
      <c r="A1341" t="s">
        <v>1372</v>
      </c>
      <c r="B1341">
        <v>133</v>
      </c>
      <c r="C1341" t="s">
        <v>487</v>
      </c>
      <c r="D1341" t="s">
        <v>1373</v>
      </c>
      <c r="E1341">
        <v>2027</v>
      </c>
      <c r="F1341" s="163">
        <v>46508</v>
      </c>
      <c r="G1341" t="s">
        <v>39</v>
      </c>
      <c r="H1341" t="s">
        <v>1367</v>
      </c>
      <c r="I1341">
        <v>75</v>
      </c>
      <c r="J1341" s="164">
        <v>46219.482270023145</v>
      </c>
      <c r="K1341" s="164">
        <v>46234.443921331018</v>
      </c>
    </row>
    <row r="1342" spans="1:11" x14ac:dyDescent="0.2">
      <c r="A1342" t="s">
        <v>1372</v>
      </c>
      <c r="B1342">
        <v>133</v>
      </c>
      <c r="C1342" t="s">
        <v>487</v>
      </c>
      <c r="D1342" t="s">
        <v>1373</v>
      </c>
      <c r="E1342">
        <v>2027</v>
      </c>
      <c r="F1342" s="163">
        <v>46539</v>
      </c>
      <c r="G1342" t="s">
        <v>38</v>
      </c>
      <c r="H1342" t="s">
        <v>435</v>
      </c>
      <c r="I1342">
        <v>75</v>
      </c>
      <c r="J1342" s="164">
        <v>46219.482270023145</v>
      </c>
      <c r="K1342" s="164">
        <v>46234.443921331018</v>
      </c>
    </row>
    <row r="1343" spans="1:11" x14ac:dyDescent="0.2">
      <c r="A1343" t="s">
        <v>1372</v>
      </c>
      <c r="B1343">
        <v>133</v>
      </c>
      <c r="C1343" t="s">
        <v>487</v>
      </c>
      <c r="D1343" t="s">
        <v>1373</v>
      </c>
      <c r="E1343">
        <v>2027</v>
      </c>
      <c r="F1343" s="163">
        <v>46539</v>
      </c>
      <c r="G1343" t="s">
        <v>39</v>
      </c>
      <c r="H1343" t="s">
        <v>435</v>
      </c>
      <c r="I1343">
        <v>75</v>
      </c>
      <c r="J1343" s="164">
        <v>46219.482270023145</v>
      </c>
      <c r="K1343" s="164">
        <v>46234.443921331018</v>
      </c>
    </row>
    <row r="1344" spans="1:11" x14ac:dyDescent="0.2">
      <c r="A1344" t="s">
        <v>1372</v>
      </c>
      <c r="B1344">
        <v>133</v>
      </c>
      <c r="C1344" t="s">
        <v>487</v>
      </c>
      <c r="D1344" t="s">
        <v>1373</v>
      </c>
      <c r="E1344">
        <v>2027</v>
      </c>
      <c r="F1344" s="163">
        <v>46539</v>
      </c>
      <c r="G1344" t="s">
        <v>38</v>
      </c>
      <c r="H1344" t="s">
        <v>1367</v>
      </c>
      <c r="I1344">
        <v>75</v>
      </c>
      <c r="J1344" s="164">
        <v>46219.482270023145</v>
      </c>
      <c r="K1344" s="164">
        <v>46234.443921331018</v>
      </c>
    </row>
    <row r="1345" spans="1:11" x14ac:dyDescent="0.2">
      <c r="A1345" t="s">
        <v>1372</v>
      </c>
      <c r="B1345">
        <v>133</v>
      </c>
      <c r="C1345" t="s">
        <v>487</v>
      </c>
      <c r="D1345" t="s">
        <v>1373</v>
      </c>
      <c r="E1345">
        <v>2027</v>
      </c>
      <c r="F1345" s="163">
        <v>46539</v>
      </c>
      <c r="G1345" t="s">
        <v>39</v>
      </c>
      <c r="H1345" t="s">
        <v>1367</v>
      </c>
      <c r="I1345">
        <v>75</v>
      </c>
      <c r="J1345" s="164">
        <v>46219.482270023145</v>
      </c>
      <c r="K1345" s="164">
        <v>46234.443921331018</v>
      </c>
    </row>
    <row r="1346" spans="1:11" x14ac:dyDescent="0.2">
      <c r="A1346" t="s">
        <v>1374</v>
      </c>
      <c r="B1346">
        <v>135</v>
      </c>
      <c r="C1346" t="s">
        <v>488</v>
      </c>
      <c r="D1346" t="s">
        <v>1375</v>
      </c>
      <c r="E1346">
        <v>2027</v>
      </c>
      <c r="F1346" s="163">
        <v>46204</v>
      </c>
      <c r="G1346" t="s">
        <v>38</v>
      </c>
      <c r="H1346" t="s">
        <v>435</v>
      </c>
      <c r="I1346">
        <v>11.5</v>
      </c>
      <c r="J1346" s="164">
        <v>46219.482270023145</v>
      </c>
      <c r="K1346" s="164">
        <v>46234.443921331018</v>
      </c>
    </row>
    <row r="1347" spans="1:11" x14ac:dyDescent="0.2">
      <c r="A1347" t="s">
        <v>1374</v>
      </c>
      <c r="B1347">
        <v>135</v>
      </c>
      <c r="C1347" t="s">
        <v>488</v>
      </c>
      <c r="D1347" t="s">
        <v>1375</v>
      </c>
      <c r="E1347">
        <v>2027</v>
      </c>
      <c r="F1347" s="163">
        <v>46204</v>
      </c>
      <c r="G1347" t="s">
        <v>39</v>
      </c>
      <c r="H1347" t="s">
        <v>435</v>
      </c>
      <c r="I1347">
        <v>8.75</v>
      </c>
      <c r="J1347" s="164">
        <v>46219.482270023145</v>
      </c>
      <c r="K1347" s="164">
        <v>46234.443921331018</v>
      </c>
    </row>
    <row r="1348" spans="1:11" x14ac:dyDescent="0.2">
      <c r="A1348" t="s">
        <v>1374</v>
      </c>
      <c r="B1348">
        <v>135</v>
      </c>
      <c r="C1348" t="s">
        <v>488</v>
      </c>
      <c r="D1348" t="s">
        <v>1375</v>
      </c>
      <c r="E1348">
        <v>2027</v>
      </c>
      <c r="F1348" s="163">
        <v>46204</v>
      </c>
      <c r="G1348" t="s">
        <v>38</v>
      </c>
      <c r="H1348" t="s">
        <v>1367</v>
      </c>
      <c r="I1348">
        <v>11.5</v>
      </c>
      <c r="J1348" s="164">
        <v>46219.482270023145</v>
      </c>
      <c r="K1348" s="164">
        <v>46234.443921331018</v>
      </c>
    </row>
    <row r="1349" spans="1:11" x14ac:dyDescent="0.2">
      <c r="A1349" t="s">
        <v>1374</v>
      </c>
      <c r="B1349">
        <v>135</v>
      </c>
      <c r="C1349" t="s">
        <v>488</v>
      </c>
      <c r="D1349" t="s">
        <v>1375</v>
      </c>
      <c r="E1349">
        <v>2027</v>
      </c>
      <c r="F1349" s="163">
        <v>46204</v>
      </c>
      <c r="G1349" t="s">
        <v>39</v>
      </c>
      <c r="H1349" t="s">
        <v>1367</v>
      </c>
      <c r="I1349">
        <v>8.75</v>
      </c>
      <c r="J1349" s="164">
        <v>46219.482270023145</v>
      </c>
      <c r="K1349" s="164">
        <v>46234.443921331018</v>
      </c>
    </row>
    <row r="1350" spans="1:11" x14ac:dyDescent="0.2">
      <c r="A1350" t="s">
        <v>1374</v>
      </c>
      <c r="B1350">
        <v>135</v>
      </c>
      <c r="C1350" t="s">
        <v>488</v>
      </c>
      <c r="D1350" t="s">
        <v>1375</v>
      </c>
      <c r="E1350">
        <v>2027</v>
      </c>
      <c r="F1350" s="163">
        <v>46235</v>
      </c>
      <c r="G1350" t="s">
        <v>38</v>
      </c>
      <c r="H1350" t="s">
        <v>435</v>
      </c>
      <c r="I1350">
        <v>11.5</v>
      </c>
      <c r="J1350" s="164">
        <v>46219.482270023145</v>
      </c>
      <c r="K1350" s="164">
        <v>46234.443921331018</v>
      </c>
    </row>
    <row r="1351" spans="1:11" x14ac:dyDescent="0.2">
      <c r="A1351" t="s">
        <v>1374</v>
      </c>
      <c r="B1351">
        <v>135</v>
      </c>
      <c r="C1351" t="s">
        <v>488</v>
      </c>
      <c r="D1351" t="s">
        <v>1375</v>
      </c>
      <c r="E1351">
        <v>2027</v>
      </c>
      <c r="F1351" s="163">
        <v>46235</v>
      </c>
      <c r="G1351" t="s">
        <v>39</v>
      </c>
      <c r="H1351" t="s">
        <v>435</v>
      </c>
      <c r="I1351">
        <v>8.75</v>
      </c>
      <c r="J1351" s="164">
        <v>46219.482270023145</v>
      </c>
      <c r="K1351" s="164">
        <v>46234.443921331018</v>
      </c>
    </row>
    <row r="1352" spans="1:11" x14ac:dyDescent="0.2">
      <c r="A1352" t="s">
        <v>1374</v>
      </c>
      <c r="B1352">
        <v>135</v>
      </c>
      <c r="C1352" t="s">
        <v>488</v>
      </c>
      <c r="D1352" t="s">
        <v>1375</v>
      </c>
      <c r="E1352">
        <v>2027</v>
      </c>
      <c r="F1352" s="163">
        <v>46235</v>
      </c>
      <c r="G1352" t="s">
        <v>38</v>
      </c>
      <c r="H1352" t="s">
        <v>1367</v>
      </c>
      <c r="I1352">
        <v>11.5</v>
      </c>
      <c r="J1352" s="164">
        <v>46219.482270023145</v>
      </c>
      <c r="K1352" s="164">
        <v>46234.443921331018</v>
      </c>
    </row>
    <row r="1353" spans="1:11" x14ac:dyDescent="0.2">
      <c r="A1353" t="s">
        <v>1374</v>
      </c>
      <c r="B1353">
        <v>135</v>
      </c>
      <c r="C1353" t="s">
        <v>488</v>
      </c>
      <c r="D1353" t="s">
        <v>1375</v>
      </c>
      <c r="E1353">
        <v>2027</v>
      </c>
      <c r="F1353" s="163">
        <v>46235</v>
      </c>
      <c r="G1353" t="s">
        <v>39</v>
      </c>
      <c r="H1353" t="s">
        <v>1367</v>
      </c>
      <c r="I1353">
        <v>8.75</v>
      </c>
      <c r="J1353" s="164">
        <v>46219.482270023145</v>
      </c>
      <c r="K1353" s="164">
        <v>46234.443921331018</v>
      </c>
    </row>
    <row r="1354" spans="1:11" x14ac:dyDescent="0.2">
      <c r="A1354" t="s">
        <v>1374</v>
      </c>
      <c r="B1354">
        <v>135</v>
      </c>
      <c r="C1354" t="s">
        <v>488</v>
      </c>
      <c r="D1354" t="s">
        <v>1375</v>
      </c>
      <c r="E1354">
        <v>2027</v>
      </c>
      <c r="F1354" s="163">
        <v>46266</v>
      </c>
      <c r="G1354" t="s">
        <v>38</v>
      </c>
      <c r="H1354" t="s">
        <v>435</v>
      </c>
      <c r="I1354">
        <v>11.5</v>
      </c>
      <c r="J1354" s="164">
        <v>46219.482270023145</v>
      </c>
      <c r="K1354" s="164">
        <v>46234.443921331018</v>
      </c>
    </row>
    <row r="1355" spans="1:11" x14ac:dyDescent="0.2">
      <c r="A1355" t="s">
        <v>1374</v>
      </c>
      <c r="B1355">
        <v>135</v>
      </c>
      <c r="C1355" t="s">
        <v>488</v>
      </c>
      <c r="D1355" t="s">
        <v>1375</v>
      </c>
      <c r="E1355">
        <v>2027</v>
      </c>
      <c r="F1355" s="163">
        <v>46266</v>
      </c>
      <c r="G1355" t="s">
        <v>39</v>
      </c>
      <c r="H1355" t="s">
        <v>435</v>
      </c>
      <c r="I1355">
        <v>8.75</v>
      </c>
      <c r="J1355" s="164">
        <v>46219.482270023145</v>
      </c>
      <c r="K1355" s="164">
        <v>46234.443921331018</v>
      </c>
    </row>
    <row r="1356" spans="1:11" x14ac:dyDescent="0.2">
      <c r="A1356" t="s">
        <v>1374</v>
      </c>
      <c r="B1356">
        <v>135</v>
      </c>
      <c r="C1356" t="s">
        <v>488</v>
      </c>
      <c r="D1356" t="s">
        <v>1375</v>
      </c>
      <c r="E1356">
        <v>2027</v>
      </c>
      <c r="F1356" s="163">
        <v>46266</v>
      </c>
      <c r="G1356" t="s">
        <v>38</v>
      </c>
      <c r="H1356" t="s">
        <v>1367</v>
      </c>
      <c r="I1356">
        <v>11.5</v>
      </c>
      <c r="J1356" s="164">
        <v>46219.482270023145</v>
      </c>
      <c r="K1356" s="164">
        <v>46234.443921331018</v>
      </c>
    </row>
    <row r="1357" spans="1:11" x14ac:dyDescent="0.2">
      <c r="A1357" t="s">
        <v>1374</v>
      </c>
      <c r="B1357">
        <v>135</v>
      </c>
      <c r="C1357" t="s">
        <v>488</v>
      </c>
      <c r="D1357" t="s">
        <v>1375</v>
      </c>
      <c r="E1357">
        <v>2027</v>
      </c>
      <c r="F1357" s="163">
        <v>46266</v>
      </c>
      <c r="G1357" t="s">
        <v>39</v>
      </c>
      <c r="H1357" t="s">
        <v>1367</v>
      </c>
      <c r="I1357">
        <v>8.75</v>
      </c>
      <c r="J1357" s="164">
        <v>46219.482270023145</v>
      </c>
      <c r="K1357" s="164">
        <v>46234.443921331018</v>
      </c>
    </row>
    <row r="1358" spans="1:11" x14ac:dyDescent="0.2">
      <c r="A1358" t="s">
        <v>1374</v>
      </c>
      <c r="B1358">
        <v>135</v>
      </c>
      <c r="C1358" t="s">
        <v>488</v>
      </c>
      <c r="D1358" t="s">
        <v>1375</v>
      </c>
      <c r="E1358">
        <v>2027</v>
      </c>
      <c r="F1358" s="163">
        <v>46296</v>
      </c>
      <c r="G1358" t="s">
        <v>38</v>
      </c>
      <c r="H1358" t="s">
        <v>435</v>
      </c>
      <c r="I1358">
        <v>11.5</v>
      </c>
      <c r="J1358" s="164">
        <v>46219.482270023145</v>
      </c>
      <c r="K1358" s="164">
        <v>46234.443921331018</v>
      </c>
    </row>
    <row r="1359" spans="1:11" x14ac:dyDescent="0.2">
      <c r="A1359" t="s">
        <v>1374</v>
      </c>
      <c r="B1359">
        <v>135</v>
      </c>
      <c r="C1359" t="s">
        <v>488</v>
      </c>
      <c r="D1359" t="s">
        <v>1375</v>
      </c>
      <c r="E1359">
        <v>2027</v>
      </c>
      <c r="F1359" s="163">
        <v>46296</v>
      </c>
      <c r="G1359" t="s">
        <v>39</v>
      </c>
      <c r="H1359" t="s">
        <v>435</v>
      </c>
      <c r="I1359">
        <v>8.75</v>
      </c>
      <c r="J1359" s="164">
        <v>46219.482270023145</v>
      </c>
      <c r="K1359" s="164">
        <v>46234.443921331018</v>
      </c>
    </row>
    <row r="1360" spans="1:11" x14ac:dyDescent="0.2">
      <c r="A1360" t="s">
        <v>1374</v>
      </c>
      <c r="B1360">
        <v>135</v>
      </c>
      <c r="C1360" t="s">
        <v>488</v>
      </c>
      <c r="D1360" t="s">
        <v>1375</v>
      </c>
      <c r="E1360">
        <v>2027</v>
      </c>
      <c r="F1360" s="163">
        <v>46296</v>
      </c>
      <c r="G1360" t="s">
        <v>38</v>
      </c>
      <c r="H1360" t="s">
        <v>1367</v>
      </c>
      <c r="I1360">
        <v>11.5</v>
      </c>
      <c r="J1360" s="164">
        <v>46219.482270023145</v>
      </c>
      <c r="K1360" s="164">
        <v>46234.443921331018</v>
      </c>
    </row>
    <row r="1361" spans="1:11" x14ac:dyDescent="0.2">
      <c r="A1361" t="s">
        <v>1374</v>
      </c>
      <c r="B1361">
        <v>135</v>
      </c>
      <c r="C1361" t="s">
        <v>488</v>
      </c>
      <c r="D1361" t="s">
        <v>1375</v>
      </c>
      <c r="E1361">
        <v>2027</v>
      </c>
      <c r="F1361" s="163">
        <v>46296</v>
      </c>
      <c r="G1361" t="s">
        <v>39</v>
      </c>
      <c r="H1361" t="s">
        <v>1367</v>
      </c>
      <c r="I1361">
        <v>8.75</v>
      </c>
      <c r="J1361" s="164">
        <v>46219.482270023145</v>
      </c>
      <c r="K1361" s="164">
        <v>46234.443921331018</v>
      </c>
    </row>
    <row r="1362" spans="1:11" x14ac:dyDescent="0.2">
      <c r="A1362" t="s">
        <v>1374</v>
      </c>
      <c r="B1362">
        <v>135</v>
      </c>
      <c r="C1362" t="s">
        <v>488</v>
      </c>
      <c r="D1362" t="s">
        <v>1375</v>
      </c>
      <c r="E1362">
        <v>2027</v>
      </c>
      <c r="F1362" s="163">
        <v>46327</v>
      </c>
      <c r="G1362" t="s">
        <v>38</v>
      </c>
      <c r="H1362" t="s">
        <v>435</v>
      </c>
      <c r="I1362">
        <v>11.5</v>
      </c>
      <c r="J1362" s="164">
        <v>46219.482270023145</v>
      </c>
      <c r="K1362" s="164">
        <v>46234.443921331018</v>
      </c>
    </row>
    <row r="1363" spans="1:11" x14ac:dyDescent="0.2">
      <c r="A1363" t="s">
        <v>1374</v>
      </c>
      <c r="B1363">
        <v>135</v>
      </c>
      <c r="C1363" t="s">
        <v>488</v>
      </c>
      <c r="D1363" t="s">
        <v>1375</v>
      </c>
      <c r="E1363">
        <v>2027</v>
      </c>
      <c r="F1363" s="163">
        <v>46327</v>
      </c>
      <c r="G1363" t="s">
        <v>39</v>
      </c>
      <c r="H1363" t="s">
        <v>435</v>
      </c>
      <c r="I1363">
        <v>8.75</v>
      </c>
      <c r="J1363" s="164">
        <v>46219.482270023145</v>
      </c>
      <c r="K1363" s="164">
        <v>46234.443921331018</v>
      </c>
    </row>
    <row r="1364" spans="1:11" x14ac:dyDescent="0.2">
      <c r="A1364" t="s">
        <v>1374</v>
      </c>
      <c r="B1364">
        <v>135</v>
      </c>
      <c r="C1364" t="s">
        <v>488</v>
      </c>
      <c r="D1364" t="s">
        <v>1375</v>
      </c>
      <c r="E1364">
        <v>2027</v>
      </c>
      <c r="F1364" s="163">
        <v>46327</v>
      </c>
      <c r="G1364" t="s">
        <v>38</v>
      </c>
      <c r="H1364" t="s">
        <v>1367</v>
      </c>
      <c r="I1364">
        <v>11.5</v>
      </c>
      <c r="J1364" s="164">
        <v>46219.482270023145</v>
      </c>
      <c r="K1364" s="164">
        <v>46234.443921331018</v>
      </c>
    </row>
    <row r="1365" spans="1:11" x14ac:dyDescent="0.2">
      <c r="A1365" t="s">
        <v>1374</v>
      </c>
      <c r="B1365">
        <v>135</v>
      </c>
      <c r="C1365" t="s">
        <v>488</v>
      </c>
      <c r="D1365" t="s">
        <v>1375</v>
      </c>
      <c r="E1365">
        <v>2027</v>
      </c>
      <c r="F1365" s="163">
        <v>46327</v>
      </c>
      <c r="G1365" t="s">
        <v>39</v>
      </c>
      <c r="H1365" t="s">
        <v>1367</v>
      </c>
      <c r="I1365">
        <v>8.75</v>
      </c>
      <c r="J1365" s="164">
        <v>46219.482270023145</v>
      </c>
      <c r="K1365" s="164">
        <v>46234.443921331018</v>
      </c>
    </row>
    <row r="1366" spans="1:11" x14ac:dyDescent="0.2">
      <c r="A1366" t="s">
        <v>1374</v>
      </c>
      <c r="B1366">
        <v>135</v>
      </c>
      <c r="C1366" t="s">
        <v>488</v>
      </c>
      <c r="D1366" t="s">
        <v>1375</v>
      </c>
      <c r="E1366">
        <v>2027</v>
      </c>
      <c r="F1366" s="163">
        <v>46357</v>
      </c>
      <c r="G1366" t="s">
        <v>38</v>
      </c>
      <c r="H1366" t="s">
        <v>435</v>
      </c>
      <c r="I1366">
        <v>11.5</v>
      </c>
      <c r="J1366" s="164">
        <v>46219.482270023145</v>
      </c>
      <c r="K1366" s="164">
        <v>46234.443921331018</v>
      </c>
    </row>
    <row r="1367" spans="1:11" x14ac:dyDescent="0.2">
      <c r="A1367" t="s">
        <v>1374</v>
      </c>
      <c r="B1367">
        <v>135</v>
      </c>
      <c r="C1367" t="s">
        <v>488</v>
      </c>
      <c r="D1367" t="s">
        <v>1375</v>
      </c>
      <c r="E1367">
        <v>2027</v>
      </c>
      <c r="F1367" s="163">
        <v>46357</v>
      </c>
      <c r="G1367" t="s">
        <v>39</v>
      </c>
      <c r="H1367" t="s">
        <v>435</v>
      </c>
      <c r="I1367">
        <v>8.75</v>
      </c>
      <c r="J1367" s="164">
        <v>46219.482270023145</v>
      </c>
      <c r="K1367" s="164">
        <v>46234.443921331018</v>
      </c>
    </row>
    <row r="1368" spans="1:11" x14ac:dyDescent="0.2">
      <c r="A1368" t="s">
        <v>1374</v>
      </c>
      <c r="B1368">
        <v>135</v>
      </c>
      <c r="C1368" t="s">
        <v>488</v>
      </c>
      <c r="D1368" t="s">
        <v>1375</v>
      </c>
      <c r="E1368">
        <v>2027</v>
      </c>
      <c r="F1368" s="163">
        <v>46357</v>
      </c>
      <c r="G1368" t="s">
        <v>38</v>
      </c>
      <c r="H1368" t="s">
        <v>1367</v>
      </c>
      <c r="I1368">
        <v>11.5</v>
      </c>
      <c r="J1368" s="164">
        <v>46219.482270023145</v>
      </c>
      <c r="K1368" s="164">
        <v>46234.443921331018</v>
      </c>
    </row>
    <row r="1369" spans="1:11" x14ac:dyDescent="0.2">
      <c r="A1369" t="s">
        <v>1374</v>
      </c>
      <c r="B1369">
        <v>135</v>
      </c>
      <c r="C1369" t="s">
        <v>488</v>
      </c>
      <c r="D1369" t="s">
        <v>1375</v>
      </c>
      <c r="E1369">
        <v>2027</v>
      </c>
      <c r="F1369" s="163">
        <v>46357</v>
      </c>
      <c r="G1369" t="s">
        <v>39</v>
      </c>
      <c r="H1369" t="s">
        <v>1367</v>
      </c>
      <c r="I1369">
        <v>8.75</v>
      </c>
      <c r="J1369" s="164">
        <v>46219.482270023145</v>
      </c>
      <c r="K1369" s="164">
        <v>46234.443921331018</v>
      </c>
    </row>
    <row r="1370" spans="1:11" x14ac:dyDescent="0.2">
      <c r="A1370" t="s">
        <v>1374</v>
      </c>
      <c r="B1370">
        <v>135</v>
      </c>
      <c r="C1370" t="s">
        <v>488</v>
      </c>
      <c r="D1370" t="s">
        <v>1375</v>
      </c>
      <c r="E1370">
        <v>2027</v>
      </c>
      <c r="F1370" s="163">
        <v>46388</v>
      </c>
      <c r="G1370" t="s">
        <v>38</v>
      </c>
      <c r="H1370" t="s">
        <v>435</v>
      </c>
      <c r="I1370">
        <v>11.5</v>
      </c>
      <c r="J1370" s="164">
        <v>46219.482270023145</v>
      </c>
      <c r="K1370" s="164">
        <v>46234.443921331018</v>
      </c>
    </row>
    <row r="1371" spans="1:11" x14ac:dyDescent="0.2">
      <c r="A1371" t="s">
        <v>1374</v>
      </c>
      <c r="B1371">
        <v>135</v>
      </c>
      <c r="C1371" t="s">
        <v>488</v>
      </c>
      <c r="D1371" t="s">
        <v>1375</v>
      </c>
      <c r="E1371">
        <v>2027</v>
      </c>
      <c r="F1371" s="163">
        <v>46388</v>
      </c>
      <c r="G1371" t="s">
        <v>39</v>
      </c>
      <c r="H1371" t="s">
        <v>435</v>
      </c>
      <c r="I1371">
        <v>8.75</v>
      </c>
      <c r="J1371" s="164">
        <v>46219.482270023145</v>
      </c>
      <c r="K1371" s="164">
        <v>46234.443921331018</v>
      </c>
    </row>
    <row r="1372" spans="1:11" x14ac:dyDescent="0.2">
      <c r="A1372" t="s">
        <v>1374</v>
      </c>
      <c r="B1372">
        <v>135</v>
      </c>
      <c r="C1372" t="s">
        <v>488</v>
      </c>
      <c r="D1372" t="s">
        <v>1375</v>
      </c>
      <c r="E1372">
        <v>2027</v>
      </c>
      <c r="F1372" s="163">
        <v>46388</v>
      </c>
      <c r="G1372" t="s">
        <v>38</v>
      </c>
      <c r="H1372" t="s">
        <v>1367</v>
      </c>
      <c r="I1372">
        <v>11.5</v>
      </c>
      <c r="J1372" s="164">
        <v>46219.482270023145</v>
      </c>
      <c r="K1372" s="164">
        <v>46234.443921331018</v>
      </c>
    </row>
    <row r="1373" spans="1:11" x14ac:dyDescent="0.2">
      <c r="A1373" t="s">
        <v>1374</v>
      </c>
      <c r="B1373">
        <v>135</v>
      </c>
      <c r="C1373" t="s">
        <v>488</v>
      </c>
      <c r="D1373" t="s">
        <v>1375</v>
      </c>
      <c r="E1373">
        <v>2027</v>
      </c>
      <c r="F1373" s="163">
        <v>46388</v>
      </c>
      <c r="G1373" t="s">
        <v>39</v>
      </c>
      <c r="H1373" t="s">
        <v>1367</v>
      </c>
      <c r="I1373">
        <v>8.75</v>
      </c>
      <c r="J1373" s="164">
        <v>46219.482270023145</v>
      </c>
      <c r="K1373" s="164">
        <v>46234.443921331018</v>
      </c>
    </row>
    <row r="1374" spans="1:11" x14ac:dyDescent="0.2">
      <c r="A1374" t="s">
        <v>1374</v>
      </c>
      <c r="B1374">
        <v>135</v>
      </c>
      <c r="C1374" t="s">
        <v>488</v>
      </c>
      <c r="D1374" t="s">
        <v>1375</v>
      </c>
      <c r="E1374">
        <v>2027</v>
      </c>
      <c r="F1374" s="163">
        <v>46419</v>
      </c>
      <c r="G1374" t="s">
        <v>38</v>
      </c>
      <c r="H1374" t="s">
        <v>435</v>
      </c>
      <c r="I1374">
        <v>11.5</v>
      </c>
      <c r="J1374" s="164">
        <v>46219.482270023145</v>
      </c>
      <c r="K1374" s="164">
        <v>46234.443921331018</v>
      </c>
    </row>
    <row r="1375" spans="1:11" x14ac:dyDescent="0.2">
      <c r="A1375" t="s">
        <v>1374</v>
      </c>
      <c r="B1375">
        <v>135</v>
      </c>
      <c r="C1375" t="s">
        <v>488</v>
      </c>
      <c r="D1375" t="s">
        <v>1375</v>
      </c>
      <c r="E1375">
        <v>2027</v>
      </c>
      <c r="F1375" s="163">
        <v>46419</v>
      </c>
      <c r="G1375" t="s">
        <v>39</v>
      </c>
      <c r="H1375" t="s">
        <v>435</v>
      </c>
      <c r="I1375">
        <v>8.75</v>
      </c>
      <c r="J1375" s="164">
        <v>46219.482270023145</v>
      </c>
      <c r="K1375" s="164">
        <v>46234.443921331018</v>
      </c>
    </row>
    <row r="1376" spans="1:11" x14ac:dyDescent="0.2">
      <c r="A1376" t="s">
        <v>1374</v>
      </c>
      <c r="B1376">
        <v>135</v>
      </c>
      <c r="C1376" t="s">
        <v>488</v>
      </c>
      <c r="D1376" t="s">
        <v>1375</v>
      </c>
      <c r="E1376">
        <v>2027</v>
      </c>
      <c r="F1376" s="163">
        <v>46419</v>
      </c>
      <c r="G1376" t="s">
        <v>38</v>
      </c>
      <c r="H1376" t="s">
        <v>1367</v>
      </c>
      <c r="I1376">
        <v>11.5</v>
      </c>
      <c r="J1376" s="164">
        <v>46219.482270023145</v>
      </c>
      <c r="K1376" s="164">
        <v>46234.443921331018</v>
      </c>
    </row>
    <row r="1377" spans="1:11" x14ac:dyDescent="0.2">
      <c r="A1377" t="s">
        <v>1374</v>
      </c>
      <c r="B1377">
        <v>135</v>
      </c>
      <c r="C1377" t="s">
        <v>488</v>
      </c>
      <c r="D1377" t="s">
        <v>1375</v>
      </c>
      <c r="E1377">
        <v>2027</v>
      </c>
      <c r="F1377" s="163">
        <v>46419</v>
      </c>
      <c r="G1377" t="s">
        <v>39</v>
      </c>
      <c r="H1377" t="s">
        <v>1367</v>
      </c>
      <c r="I1377">
        <v>8.75</v>
      </c>
      <c r="J1377" s="164">
        <v>46219.482270023145</v>
      </c>
      <c r="K1377" s="164">
        <v>46234.443921331018</v>
      </c>
    </row>
    <row r="1378" spans="1:11" x14ac:dyDescent="0.2">
      <c r="A1378" t="s">
        <v>1374</v>
      </c>
      <c r="B1378">
        <v>135</v>
      </c>
      <c r="C1378" t="s">
        <v>488</v>
      </c>
      <c r="D1378" t="s">
        <v>1375</v>
      </c>
      <c r="E1378">
        <v>2027</v>
      </c>
      <c r="F1378" s="163">
        <v>46447</v>
      </c>
      <c r="G1378" t="s">
        <v>38</v>
      </c>
      <c r="H1378" t="s">
        <v>435</v>
      </c>
      <c r="I1378">
        <v>11.5</v>
      </c>
      <c r="J1378" s="164">
        <v>46219.482270023145</v>
      </c>
      <c r="K1378" s="164">
        <v>46234.443921331018</v>
      </c>
    </row>
    <row r="1379" spans="1:11" x14ac:dyDescent="0.2">
      <c r="A1379" t="s">
        <v>1374</v>
      </c>
      <c r="B1379">
        <v>135</v>
      </c>
      <c r="C1379" t="s">
        <v>488</v>
      </c>
      <c r="D1379" t="s">
        <v>1375</v>
      </c>
      <c r="E1379">
        <v>2027</v>
      </c>
      <c r="F1379" s="163">
        <v>46447</v>
      </c>
      <c r="G1379" t="s">
        <v>39</v>
      </c>
      <c r="H1379" t="s">
        <v>435</v>
      </c>
      <c r="I1379">
        <v>8.75</v>
      </c>
      <c r="J1379" s="164">
        <v>46219.482270023145</v>
      </c>
      <c r="K1379" s="164">
        <v>46234.443921331018</v>
      </c>
    </row>
    <row r="1380" spans="1:11" x14ac:dyDescent="0.2">
      <c r="A1380" t="s">
        <v>1374</v>
      </c>
      <c r="B1380">
        <v>135</v>
      </c>
      <c r="C1380" t="s">
        <v>488</v>
      </c>
      <c r="D1380" t="s">
        <v>1375</v>
      </c>
      <c r="E1380">
        <v>2027</v>
      </c>
      <c r="F1380" s="163">
        <v>46447</v>
      </c>
      <c r="G1380" t="s">
        <v>38</v>
      </c>
      <c r="H1380" t="s">
        <v>1367</v>
      </c>
      <c r="I1380">
        <v>11.5</v>
      </c>
      <c r="J1380" s="164">
        <v>46219.482270023145</v>
      </c>
      <c r="K1380" s="164">
        <v>46234.443921331018</v>
      </c>
    </row>
    <row r="1381" spans="1:11" x14ac:dyDescent="0.2">
      <c r="A1381" t="s">
        <v>1374</v>
      </c>
      <c r="B1381">
        <v>135</v>
      </c>
      <c r="C1381" t="s">
        <v>488</v>
      </c>
      <c r="D1381" t="s">
        <v>1375</v>
      </c>
      <c r="E1381">
        <v>2027</v>
      </c>
      <c r="F1381" s="163">
        <v>46447</v>
      </c>
      <c r="G1381" t="s">
        <v>39</v>
      </c>
      <c r="H1381" t="s">
        <v>1367</v>
      </c>
      <c r="I1381">
        <v>8.75</v>
      </c>
      <c r="J1381" s="164">
        <v>46219.482270023145</v>
      </c>
      <c r="K1381" s="164">
        <v>46234.443921331018</v>
      </c>
    </row>
    <row r="1382" spans="1:11" x14ac:dyDescent="0.2">
      <c r="A1382" t="s">
        <v>1374</v>
      </c>
      <c r="B1382">
        <v>135</v>
      </c>
      <c r="C1382" t="s">
        <v>488</v>
      </c>
      <c r="D1382" t="s">
        <v>1375</v>
      </c>
      <c r="E1382">
        <v>2027</v>
      </c>
      <c r="F1382" s="163">
        <v>46478</v>
      </c>
      <c r="G1382" t="s">
        <v>38</v>
      </c>
      <c r="H1382" t="s">
        <v>435</v>
      </c>
      <c r="I1382">
        <v>11.5</v>
      </c>
      <c r="J1382" s="164">
        <v>46219.482270023145</v>
      </c>
      <c r="K1382" s="164">
        <v>46234.443921331018</v>
      </c>
    </row>
    <row r="1383" spans="1:11" x14ac:dyDescent="0.2">
      <c r="A1383" t="s">
        <v>1374</v>
      </c>
      <c r="B1383">
        <v>135</v>
      </c>
      <c r="C1383" t="s">
        <v>488</v>
      </c>
      <c r="D1383" t="s">
        <v>1375</v>
      </c>
      <c r="E1383">
        <v>2027</v>
      </c>
      <c r="F1383" s="163">
        <v>46478</v>
      </c>
      <c r="G1383" t="s">
        <v>39</v>
      </c>
      <c r="H1383" t="s">
        <v>435</v>
      </c>
      <c r="I1383">
        <v>8.75</v>
      </c>
      <c r="J1383" s="164">
        <v>46219.482270023145</v>
      </c>
      <c r="K1383" s="164">
        <v>46234.443921331018</v>
      </c>
    </row>
    <row r="1384" spans="1:11" x14ac:dyDescent="0.2">
      <c r="A1384" t="s">
        <v>1374</v>
      </c>
      <c r="B1384">
        <v>135</v>
      </c>
      <c r="C1384" t="s">
        <v>488</v>
      </c>
      <c r="D1384" t="s">
        <v>1375</v>
      </c>
      <c r="E1384">
        <v>2027</v>
      </c>
      <c r="F1384" s="163">
        <v>46478</v>
      </c>
      <c r="G1384" t="s">
        <v>38</v>
      </c>
      <c r="H1384" t="s">
        <v>1367</v>
      </c>
      <c r="I1384">
        <v>11.5</v>
      </c>
      <c r="J1384" s="164">
        <v>46219.482270023145</v>
      </c>
      <c r="K1384" s="164">
        <v>46234.443921331018</v>
      </c>
    </row>
    <row r="1385" spans="1:11" x14ac:dyDescent="0.2">
      <c r="A1385" t="s">
        <v>1374</v>
      </c>
      <c r="B1385">
        <v>135</v>
      </c>
      <c r="C1385" t="s">
        <v>488</v>
      </c>
      <c r="D1385" t="s">
        <v>1375</v>
      </c>
      <c r="E1385">
        <v>2027</v>
      </c>
      <c r="F1385" s="163">
        <v>46478</v>
      </c>
      <c r="G1385" t="s">
        <v>39</v>
      </c>
      <c r="H1385" t="s">
        <v>1367</v>
      </c>
      <c r="I1385">
        <v>8.75</v>
      </c>
      <c r="J1385" s="164">
        <v>46219.482270023145</v>
      </c>
      <c r="K1385" s="164">
        <v>46234.443921331018</v>
      </c>
    </row>
    <row r="1386" spans="1:11" x14ac:dyDescent="0.2">
      <c r="A1386" t="s">
        <v>1374</v>
      </c>
      <c r="B1386">
        <v>135</v>
      </c>
      <c r="C1386" t="s">
        <v>488</v>
      </c>
      <c r="D1386" t="s">
        <v>1375</v>
      </c>
      <c r="E1386">
        <v>2027</v>
      </c>
      <c r="F1386" s="163">
        <v>46508</v>
      </c>
      <c r="G1386" t="s">
        <v>38</v>
      </c>
      <c r="H1386" t="s">
        <v>435</v>
      </c>
      <c r="I1386">
        <v>11.5</v>
      </c>
      <c r="J1386" s="164">
        <v>46219.482270023145</v>
      </c>
      <c r="K1386" s="164">
        <v>46234.443921331018</v>
      </c>
    </row>
    <row r="1387" spans="1:11" x14ac:dyDescent="0.2">
      <c r="A1387" t="s">
        <v>1374</v>
      </c>
      <c r="B1387">
        <v>135</v>
      </c>
      <c r="C1387" t="s">
        <v>488</v>
      </c>
      <c r="D1387" t="s">
        <v>1375</v>
      </c>
      <c r="E1387">
        <v>2027</v>
      </c>
      <c r="F1387" s="163">
        <v>46508</v>
      </c>
      <c r="G1387" t="s">
        <v>39</v>
      </c>
      <c r="H1387" t="s">
        <v>435</v>
      </c>
      <c r="I1387">
        <v>8.75</v>
      </c>
      <c r="J1387" s="164">
        <v>46219.482270023145</v>
      </c>
      <c r="K1387" s="164">
        <v>46234.443921331018</v>
      </c>
    </row>
    <row r="1388" spans="1:11" x14ac:dyDescent="0.2">
      <c r="A1388" t="s">
        <v>1374</v>
      </c>
      <c r="B1388">
        <v>135</v>
      </c>
      <c r="C1388" t="s">
        <v>488</v>
      </c>
      <c r="D1388" t="s">
        <v>1375</v>
      </c>
      <c r="E1388">
        <v>2027</v>
      </c>
      <c r="F1388" s="163">
        <v>46508</v>
      </c>
      <c r="G1388" t="s">
        <v>38</v>
      </c>
      <c r="H1388" t="s">
        <v>1367</v>
      </c>
      <c r="I1388">
        <v>11.5</v>
      </c>
      <c r="J1388" s="164">
        <v>46219.482270023145</v>
      </c>
      <c r="K1388" s="164">
        <v>46234.443921331018</v>
      </c>
    </row>
    <row r="1389" spans="1:11" x14ac:dyDescent="0.2">
      <c r="A1389" t="s">
        <v>1374</v>
      </c>
      <c r="B1389">
        <v>135</v>
      </c>
      <c r="C1389" t="s">
        <v>488</v>
      </c>
      <c r="D1389" t="s">
        <v>1375</v>
      </c>
      <c r="E1389">
        <v>2027</v>
      </c>
      <c r="F1389" s="163">
        <v>46508</v>
      </c>
      <c r="G1389" t="s">
        <v>39</v>
      </c>
      <c r="H1389" t="s">
        <v>1367</v>
      </c>
      <c r="I1389">
        <v>8.75</v>
      </c>
      <c r="J1389" s="164">
        <v>46219.482270023145</v>
      </c>
      <c r="K1389" s="164">
        <v>46234.443921331018</v>
      </c>
    </row>
    <row r="1390" spans="1:11" x14ac:dyDescent="0.2">
      <c r="A1390" t="s">
        <v>1374</v>
      </c>
      <c r="B1390">
        <v>135</v>
      </c>
      <c r="C1390" t="s">
        <v>488</v>
      </c>
      <c r="D1390" t="s">
        <v>1375</v>
      </c>
      <c r="E1390">
        <v>2027</v>
      </c>
      <c r="F1390" s="163">
        <v>46539</v>
      </c>
      <c r="G1390" t="s">
        <v>38</v>
      </c>
      <c r="H1390" t="s">
        <v>435</v>
      </c>
      <c r="I1390">
        <v>11.5</v>
      </c>
      <c r="J1390" s="164">
        <v>46219.482270023145</v>
      </c>
      <c r="K1390" s="164">
        <v>46234.443921331018</v>
      </c>
    </row>
    <row r="1391" spans="1:11" x14ac:dyDescent="0.2">
      <c r="A1391" t="s">
        <v>1374</v>
      </c>
      <c r="B1391">
        <v>135</v>
      </c>
      <c r="C1391" t="s">
        <v>488</v>
      </c>
      <c r="D1391" t="s">
        <v>1375</v>
      </c>
      <c r="E1391">
        <v>2027</v>
      </c>
      <c r="F1391" s="163">
        <v>46539</v>
      </c>
      <c r="G1391" t="s">
        <v>39</v>
      </c>
      <c r="H1391" t="s">
        <v>435</v>
      </c>
      <c r="I1391">
        <v>8.75</v>
      </c>
      <c r="J1391" s="164">
        <v>46219.482270023145</v>
      </c>
      <c r="K1391" s="164">
        <v>46234.443921331018</v>
      </c>
    </row>
    <row r="1392" spans="1:11" x14ac:dyDescent="0.2">
      <c r="A1392" t="s">
        <v>1374</v>
      </c>
      <c r="B1392">
        <v>135</v>
      </c>
      <c r="C1392" t="s">
        <v>488</v>
      </c>
      <c r="D1392" t="s">
        <v>1375</v>
      </c>
      <c r="E1392">
        <v>2027</v>
      </c>
      <c r="F1392" s="163">
        <v>46539</v>
      </c>
      <c r="G1392" t="s">
        <v>38</v>
      </c>
      <c r="H1392" t="s">
        <v>1367</v>
      </c>
      <c r="I1392">
        <v>11.5</v>
      </c>
      <c r="J1392" s="164">
        <v>46219.482270023145</v>
      </c>
      <c r="K1392" s="164">
        <v>46234.443921331018</v>
      </c>
    </row>
    <row r="1393" spans="1:11" x14ac:dyDescent="0.2">
      <c r="A1393" t="s">
        <v>1374</v>
      </c>
      <c r="B1393">
        <v>135</v>
      </c>
      <c r="C1393" t="s">
        <v>488</v>
      </c>
      <c r="D1393" t="s">
        <v>1375</v>
      </c>
      <c r="E1393">
        <v>2027</v>
      </c>
      <c r="F1393" s="163">
        <v>46539</v>
      </c>
      <c r="G1393" t="s">
        <v>39</v>
      </c>
      <c r="H1393" t="s">
        <v>1367</v>
      </c>
      <c r="I1393">
        <v>8.75</v>
      </c>
      <c r="J1393" s="164">
        <v>46219.482270023145</v>
      </c>
      <c r="K1393" s="164">
        <v>46234.443921331018</v>
      </c>
    </row>
    <row r="1394" spans="1:11" x14ac:dyDescent="0.2">
      <c r="A1394" t="s">
        <v>511</v>
      </c>
      <c r="B1394">
        <v>70</v>
      </c>
      <c r="C1394" t="s">
        <v>512</v>
      </c>
      <c r="D1394" t="s">
        <v>1376</v>
      </c>
      <c r="E1394">
        <v>2027</v>
      </c>
      <c r="F1394" s="163">
        <v>46204</v>
      </c>
      <c r="G1394" t="s">
        <v>38</v>
      </c>
      <c r="H1394" t="s">
        <v>435</v>
      </c>
      <c r="I1394">
        <v>2.7E-2</v>
      </c>
      <c r="J1394" s="164">
        <v>46219.482270023145</v>
      </c>
      <c r="K1394" s="164">
        <v>46234.443921331018</v>
      </c>
    </row>
    <row r="1395" spans="1:11" x14ac:dyDescent="0.2">
      <c r="A1395" t="s">
        <v>511</v>
      </c>
      <c r="B1395">
        <v>70</v>
      </c>
      <c r="C1395" t="s">
        <v>512</v>
      </c>
      <c r="D1395" t="s">
        <v>1376</v>
      </c>
      <c r="E1395">
        <v>2027</v>
      </c>
      <c r="F1395" s="163">
        <v>46204</v>
      </c>
      <c r="G1395" t="s">
        <v>39</v>
      </c>
      <c r="H1395" t="s">
        <v>435</v>
      </c>
      <c r="I1395">
        <v>2.7E-2</v>
      </c>
      <c r="J1395" s="164">
        <v>46219.482270023145</v>
      </c>
      <c r="K1395" s="164">
        <v>46234.443921331018</v>
      </c>
    </row>
    <row r="1396" spans="1:11" x14ac:dyDescent="0.2">
      <c r="A1396" t="s">
        <v>511</v>
      </c>
      <c r="B1396">
        <v>70</v>
      </c>
      <c r="C1396" t="s">
        <v>512</v>
      </c>
      <c r="D1396" t="s">
        <v>1376</v>
      </c>
      <c r="E1396">
        <v>2027</v>
      </c>
      <c r="F1396" s="163">
        <v>46204</v>
      </c>
      <c r="G1396" t="s">
        <v>38</v>
      </c>
      <c r="H1396" t="s">
        <v>1367</v>
      </c>
      <c r="I1396">
        <v>6.7000000000000004E-2</v>
      </c>
      <c r="J1396" s="164">
        <v>46219.482270023145</v>
      </c>
      <c r="K1396" s="164">
        <v>46234.443921331018</v>
      </c>
    </row>
    <row r="1397" spans="1:11" x14ac:dyDescent="0.2">
      <c r="A1397" t="s">
        <v>511</v>
      </c>
      <c r="B1397">
        <v>70</v>
      </c>
      <c r="C1397" t="s">
        <v>512</v>
      </c>
      <c r="D1397" t="s">
        <v>1376</v>
      </c>
      <c r="E1397">
        <v>2027</v>
      </c>
      <c r="F1397" s="163">
        <v>46204</v>
      </c>
      <c r="G1397" t="s">
        <v>39</v>
      </c>
      <c r="H1397" t="s">
        <v>1367</v>
      </c>
      <c r="I1397">
        <v>6.7000000000000004E-2</v>
      </c>
      <c r="J1397" s="164">
        <v>46219.482270023145</v>
      </c>
      <c r="K1397" s="164">
        <v>46234.443921331018</v>
      </c>
    </row>
    <row r="1398" spans="1:11" x14ac:dyDescent="0.2">
      <c r="A1398" t="s">
        <v>511</v>
      </c>
      <c r="B1398">
        <v>70</v>
      </c>
      <c r="C1398" t="s">
        <v>512</v>
      </c>
      <c r="D1398" t="s">
        <v>1376</v>
      </c>
      <c r="E1398">
        <v>2027</v>
      </c>
      <c r="F1398" s="163">
        <v>46235</v>
      </c>
      <c r="G1398" t="s">
        <v>38</v>
      </c>
      <c r="H1398" t="s">
        <v>435</v>
      </c>
      <c r="I1398">
        <v>2.7E-2</v>
      </c>
      <c r="J1398" s="164">
        <v>46219.482270023145</v>
      </c>
      <c r="K1398" s="164">
        <v>46234.443921331018</v>
      </c>
    </row>
    <row r="1399" spans="1:11" x14ac:dyDescent="0.2">
      <c r="A1399" t="s">
        <v>511</v>
      </c>
      <c r="B1399">
        <v>70</v>
      </c>
      <c r="C1399" t="s">
        <v>512</v>
      </c>
      <c r="D1399" t="s">
        <v>1376</v>
      </c>
      <c r="E1399">
        <v>2027</v>
      </c>
      <c r="F1399" s="163">
        <v>46235</v>
      </c>
      <c r="G1399" t="s">
        <v>39</v>
      </c>
      <c r="H1399" t="s">
        <v>435</v>
      </c>
      <c r="I1399">
        <v>2.7E-2</v>
      </c>
      <c r="J1399" s="164">
        <v>46219.482270023145</v>
      </c>
      <c r="K1399" s="164">
        <v>46234.443921331018</v>
      </c>
    </row>
    <row r="1400" spans="1:11" x14ac:dyDescent="0.2">
      <c r="A1400" t="s">
        <v>511</v>
      </c>
      <c r="B1400">
        <v>70</v>
      </c>
      <c r="C1400" t="s">
        <v>512</v>
      </c>
      <c r="D1400" t="s">
        <v>1376</v>
      </c>
      <c r="E1400">
        <v>2027</v>
      </c>
      <c r="F1400" s="163">
        <v>46235</v>
      </c>
      <c r="G1400" t="s">
        <v>38</v>
      </c>
      <c r="H1400" t="s">
        <v>1367</v>
      </c>
      <c r="I1400">
        <v>6.7000000000000004E-2</v>
      </c>
      <c r="J1400" s="164">
        <v>46219.482270023145</v>
      </c>
      <c r="K1400" s="164">
        <v>46234.443921331018</v>
      </c>
    </row>
    <row r="1401" spans="1:11" x14ac:dyDescent="0.2">
      <c r="A1401" t="s">
        <v>511</v>
      </c>
      <c r="B1401">
        <v>70</v>
      </c>
      <c r="C1401" t="s">
        <v>512</v>
      </c>
      <c r="D1401" t="s">
        <v>1376</v>
      </c>
      <c r="E1401">
        <v>2027</v>
      </c>
      <c r="F1401" s="163">
        <v>46235</v>
      </c>
      <c r="G1401" t="s">
        <v>39</v>
      </c>
      <c r="H1401" t="s">
        <v>1367</v>
      </c>
      <c r="I1401">
        <v>6.7000000000000004E-2</v>
      </c>
      <c r="J1401" s="164">
        <v>46219.482270023145</v>
      </c>
      <c r="K1401" s="164">
        <v>46234.443921331018</v>
      </c>
    </row>
    <row r="1402" spans="1:11" x14ac:dyDescent="0.2">
      <c r="A1402" t="s">
        <v>511</v>
      </c>
      <c r="B1402">
        <v>70</v>
      </c>
      <c r="C1402" t="s">
        <v>512</v>
      </c>
      <c r="D1402" t="s">
        <v>1376</v>
      </c>
      <c r="E1402">
        <v>2027</v>
      </c>
      <c r="F1402" s="163">
        <v>46266</v>
      </c>
      <c r="G1402" t="s">
        <v>38</v>
      </c>
      <c r="H1402" t="s">
        <v>435</v>
      </c>
      <c r="I1402">
        <v>2.7E-2</v>
      </c>
      <c r="J1402" s="164">
        <v>46219.482270023145</v>
      </c>
      <c r="K1402" s="164">
        <v>46234.443921331018</v>
      </c>
    </row>
    <row r="1403" spans="1:11" x14ac:dyDescent="0.2">
      <c r="A1403" t="s">
        <v>511</v>
      </c>
      <c r="B1403">
        <v>70</v>
      </c>
      <c r="C1403" t="s">
        <v>512</v>
      </c>
      <c r="D1403" t="s">
        <v>1376</v>
      </c>
      <c r="E1403">
        <v>2027</v>
      </c>
      <c r="F1403" s="163">
        <v>46266</v>
      </c>
      <c r="G1403" t="s">
        <v>39</v>
      </c>
      <c r="H1403" t="s">
        <v>435</v>
      </c>
      <c r="I1403">
        <v>2.7E-2</v>
      </c>
      <c r="J1403" s="164">
        <v>46219.482270023145</v>
      </c>
      <c r="K1403" s="164">
        <v>46234.443921331018</v>
      </c>
    </row>
    <row r="1404" spans="1:11" x14ac:dyDescent="0.2">
      <c r="A1404" t="s">
        <v>511</v>
      </c>
      <c r="B1404">
        <v>70</v>
      </c>
      <c r="C1404" t="s">
        <v>512</v>
      </c>
      <c r="D1404" t="s">
        <v>1376</v>
      </c>
      <c r="E1404">
        <v>2027</v>
      </c>
      <c r="F1404" s="163">
        <v>46266</v>
      </c>
      <c r="G1404" t="s">
        <v>38</v>
      </c>
      <c r="H1404" t="s">
        <v>1367</v>
      </c>
      <c r="I1404">
        <v>6.7000000000000004E-2</v>
      </c>
      <c r="J1404" s="164">
        <v>46219.482270023145</v>
      </c>
      <c r="K1404" s="164">
        <v>46234.443921331018</v>
      </c>
    </row>
    <row r="1405" spans="1:11" x14ac:dyDescent="0.2">
      <c r="A1405" t="s">
        <v>511</v>
      </c>
      <c r="B1405">
        <v>70</v>
      </c>
      <c r="C1405" t="s">
        <v>512</v>
      </c>
      <c r="D1405" t="s">
        <v>1376</v>
      </c>
      <c r="E1405">
        <v>2027</v>
      </c>
      <c r="F1405" s="163">
        <v>46266</v>
      </c>
      <c r="G1405" t="s">
        <v>39</v>
      </c>
      <c r="H1405" t="s">
        <v>1367</v>
      </c>
      <c r="I1405">
        <v>6.7000000000000004E-2</v>
      </c>
      <c r="J1405" s="164">
        <v>46219.482270023145</v>
      </c>
      <c r="K1405" s="164">
        <v>46234.443921331018</v>
      </c>
    </row>
    <row r="1406" spans="1:11" x14ac:dyDescent="0.2">
      <c r="A1406" t="s">
        <v>511</v>
      </c>
      <c r="B1406">
        <v>70</v>
      </c>
      <c r="C1406" t="s">
        <v>512</v>
      </c>
      <c r="D1406" t="s">
        <v>1376</v>
      </c>
      <c r="E1406">
        <v>2027</v>
      </c>
      <c r="F1406" s="163">
        <v>46296</v>
      </c>
      <c r="G1406" t="s">
        <v>38</v>
      </c>
      <c r="H1406" t="s">
        <v>435</v>
      </c>
      <c r="I1406">
        <v>2.7E-2</v>
      </c>
      <c r="J1406" s="164">
        <v>46219.482270023145</v>
      </c>
      <c r="K1406" s="164">
        <v>46234.443921331018</v>
      </c>
    </row>
    <row r="1407" spans="1:11" x14ac:dyDescent="0.2">
      <c r="A1407" t="s">
        <v>511</v>
      </c>
      <c r="B1407">
        <v>70</v>
      </c>
      <c r="C1407" t="s">
        <v>512</v>
      </c>
      <c r="D1407" t="s">
        <v>1376</v>
      </c>
      <c r="E1407">
        <v>2027</v>
      </c>
      <c r="F1407" s="163">
        <v>46296</v>
      </c>
      <c r="G1407" t="s">
        <v>39</v>
      </c>
      <c r="H1407" t="s">
        <v>435</v>
      </c>
      <c r="I1407">
        <v>2.7E-2</v>
      </c>
      <c r="J1407" s="164">
        <v>46219.482270023145</v>
      </c>
      <c r="K1407" s="164">
        <v>46234.443921331018</v>
      </c>
    </row>
    <row r="1408" spans="1:11" x14ac:dyDescent="0.2">
      <c r="A1408" t="s">
        <v>511</v>
      </c>
      <c r="B1408">
        <v>70</v>
      </c>
      <c r="C1408" t="s">
        <v>512</v>
      </c>
      <c r="D1408" t="s">
        <v>1376</v>
      </c>
      <c r="E1408">
        <v>2027</v>
      </c>
      <c r="F1408" s="163">
        <v>46296</v>
      </c>
      <c r="G1408" t="s">
        <v>38</v>
      </c>
      <c r="H1408" t="s">
        <v>1367</v>
      </c>
      <c r="I1408">
        <v>6.7000000000000004E-2</v>
      </c>
      <c r="J1408" s="164">
        <v>46219.482270023145</v>
      </c>
      <c r="K1408" s="164">
        <v>46234.443921331018</v>
      </c>
    </row>
    <row r="1409" spans="1:11" x14ac:dyDescent="0.2">
      <c r="A1409" t="s">
        <v>511</v>
      </c>
      <c r="B1409">
        <v>70</v>
      </c>
      <c r="C1409" t="s">
        <v>512</v>
      </c>
      <c r="D1409" t="s">
        <v>1376</v>
      </c>
      <c r="E1409">
        <v>2027</v>
      </c>
      <c r="F1409" s="163">
        <v>46296</v>
      </c>
      <c r="G1409" t="s">
        <v>39</v>
      </c>
      <c r="H1409" t="s">
        <v>1367</v>
      </c>
      <c r="I1409">
        <v>6.7000000000000004E-2</v>
      </c>
      <c r="J1409" s="164">
        <v>46219.482270023145</v>
      </c>
      <c r="K1409" s="164">
        <v>46234.443921331018</v>
      </c>
    </row>
    <row r="1410" spans="1:11" x14ac:dyDescent="0.2">
      <c r="A1410" t="s">
        <v>511</v>
      </c>
      <c r="B1410">
        <v>70</v>
      </c>
      <c r="C1410" t="s">
        <v>512</v>
      </c>
      <c r="D1410" t="s">
        <v>1376</v>
      </c>
      <c r="E1410">
        <v>2027</v>
      </c>
      <c r="F1410" s="163">
        <v>46327</v>
      </c>
      <c r="G1410" t="s">
        <v>38</v>
      </c>
      <c r="H1410" t="s">
        <v>435</v>
      </c>
      <c r="I1410">
        <v>2.7E-2</v>
      </c>
      <c r="J1410" s="164">
        <v>46219.482270023145</v>
      </c>
      <c r="K1410" s="164">
        <v>46234.443921331018</v>
      </c>
    </row>
    <row r="1411" spans="1:11" x14ac:dyDescent="0.2">
      <c r="A1411" t="s">
        <v>511</v>
      </c>
      <c r="B1411">
        <v>70</v>
      </c>
      <c r="C1411" t="s">
        <v>512</v>
      </c>
      <c r="D1411" t="s">
        <v>1376</v>
      </c>
      <c r="E1411">
        <v>2027</v>
      </c>
      <c r="F1411" s="163">
        <v>46327</v>
      </c>
      <c r="G1411" t="s">
        <v>39</v>
      </c>
      <c r="H1411" t="s">
        <v>435</v>
      </c>
      <c r="I1411">
        <v>2.7E-2</v>
      </c>
      <c r="J1411" s="164">
        <v>46219.482270023145</v>
      </c>
      <c r="K1411" s="164">
        <v>46234.443921331018</v>
      </c>
    </row>
    <row r="1412" spans="1:11" x14ac:dyDescent="0.2">
      <c r="A1412" t="s">
        <v>511</v>
      </c>
      <c r="B1412">
        <v>70</v>
      </c>
      <c r="C1412" t="s">
        <v>512</v>
      </c>
      <c r="D1412" t="s">
        <v>1376</v>
      </c>
      <c r="E1412">
        <v>2027</v>
      </c>
      <c r="F1412" s="163">
        <v>46327</v>
      </c>
      <c r="G1412" t="s">
        <v>38</v>
      </c>
      <c r="H1412" t="s">
        <v>1367</v>
      </c>
      <c r="I1412">
        <v>6.7000000000000004E-2</v>
      </c>
      <c r="J1412" s="164">
        <v>46219.482270023145</v>
      </c>
      <c r="K1412" s="164">
        <v>46234.443921331018</v>
      </c>
    </row>
    <row r="1413" spans="1:11" x14ac:dyDescent="0.2">
      <c r="A1413" t="s">
        <v>511</v>
      </c>
      <c r="B1413">
        <v>70</v>
      </c>
      <c r="C1413" t="s">
        <v>512</v>
      </c>
      <c r="D1413" t="s">
        <v>1376</v>
      </c>
      <c r="E1413">
        <v>2027</v>
      </c>
      <c r="F1413" s="163">
        <v>46327</v>
      </c>
      <c r="G1413" t="s">
        <v>39</v>
      </c>
      <c r="H1413" t="s">
        <v>1367</v>
      </c>
      <c r="I1413">
        <v>6.7000000000000004E-2</v>
      </c>
      <c r="J1413" s="164">
        <v>46219.482270023145</v>
      </c>
      <c r="K1413" s="164">
        <v>46234.443921331018</v>
      </c>
    </row>
    <row r="1414" spans="1:11" x14ac:dyDescent="0.2">
      <c r="A1414" t="s">
        <v>511</v>
      </c>
      <c r="B1414">
        <v>70</v>
      </c>
      <c r="C1414" t="s">
        <v>512</v>
      </c>
      <c r="D1414" t="s">
        <v>1376</v>
      </c>
      <c r="E1414">
        <v>2027</v>
      </c>
      <c r="F1414" s="163">
        <v>46357</v>
      </c>
      <c r="G1414" t="s">
        <v>38</v>
      </c>
      <c r="H1414" t="s">
        <v>435</v>
      </c>
      <c r="I1414">
        <v>2.7E-2</v>
      </c>
      <c r="J1414" s="164">
        <v>46219.482270023145</v>
      </c>
      <c r="K1414" s="164">
        <v>46234.443921331018</v>
      </c>
    </row>
    <row r="1415" spans="1:11" x14ac:dyDescent="0.2">
      <c r="A1415" t="s">
        <v>511</v>
      </c>
      <c r="B1415">
        <v>70</v>
      </c>
      <c r="C1415" t="s">
        <v>512</v>
      </c>
      <c r="D1415" t="s">
        <v>1376</v>
      </c>
      <c r="E1415">
        <v>2027</v>
      </c>
      <c r="F1415" s="163">
        <v>46357</v>
      </c>
      <c r="G1415" t="s">
        <v>39</v>
      </c>
      <c r="H1415" t="s">
        <v>435</v>
      </c>
      <c r="I1415">
        <v>2.7E-2</v>
      </c>
      <c r="J1415" s="164">
        <v>46219.482270023145</v>
      </c>
      <c r="K1415" s="164">
        <v>46234.443921331018</v>
      </c>
    </row>
    <row r="1416" spans="1:11" x14ac:dyDescent="0.2">
      <c r="A1416" t="s">
        <v>511</v>
      </c>
      <c r="B1416">
        <v>70</v>
      </c>
      <c r="C1416" t="s">
        <v>512</v>
      </c>
      <c r="D1416" t="s">
        <v>1376</v>
      </c>
      <c r="E1416">
        <v>2027</v>
      </c>
      <c r="F1416" s="163">
        <v>46357</v>
      </c>
      <c r="G1416" t="s">
        <v>38</v>
      </c>
      <c r="H1416" t="s">
        <v>1367</v>
      </c>
      <c r="I1416">
        <v>6.7000000000000004E-2</v>
      </c>
      <c r="J1416" s="164">
        <v>46219.482270023145</v>
      </c>
      <c r="K1416" s="164">
        <v>46234.443921331018</v>
      </c>
    </row>
    <row r="1417" spans="1:11" x14ac:dyDescent="0.2">
      <c r="A1417" t="s">
        <v>511</v>
      </c>
      <c r="B1417">
        <v>70</v>
      </c>
      <c r="C1417" t="s">
        <v>512</v>
      </c>
      <c r="D1417" t="s">
        <v>1376</v>
      </c>
      <c r="E1417">
        <v>2027</v>
      </c>
      <c r="F1417" s="163">
        <v>46357</v>
      </c>
      <c r="G1417" t="s">
        <v>39</v>
      </c>
      <c r="H1417" t="s">
        <v>1367</v>
      </c>
      <c r="I1417">
        <v>6.7000000000000004E-2</v>
      </c>
      <c r="J1417" s="164">
        <v>46219.482270023145</v>
      </c>
      <c r="K1417" s="164">
        <v>46234.443921331018</v>
      </c>
    </row>
    <row r="1418" spans="1:11" x14ac:dyDescent="0.2">
      <c r="A1418" t="s">
        <v>511</v>
      </c>
      <c r="B1418">
        <v>70</v>
      </c>
      <c r="C1418" t="s">
        <v>512</v>
      </c>
      <c r="D1418" t="s">
        <v>1376</v>
      </c>
      <c r="E1418">
        <v>2027</v>
      </c>
      <c r="F1418" s="163">
        <v>46388</v>
      </c>
      <c r="G1418" t="s">
        <v>38</v>
      </c>
      <c r="H1418" t="s">
        <v>435</v>
      </c>
      <c r="I1418">
        <v>2.7E-2</v>
      </c>
      <c r="J1418" s="164">
        <v>46219.482270023145</v>
      </c>
      <c r="K1418" s="164">
        <v>46234.443921331018</v>
      </c>
    </row>
    <row r="1419" spans="1:11" x14ac:dyDescent="0.2">
      <c r="A1419" t="s">
        <v>511</v>
      </c>
      <c r="B1419">
        <v>70</v>
      </c>
      <c r="C1419" t="s">
        <v>512</v>
      </c>
      <c r="D1419" t="s">
        <v>1376</v>
      </c>
      <c r="E1419">
        <v>2027</v>
      </c>
      <c r="F1419" s="163">
        <v>46388</v>
      </c>
      <c r="G1419" t="s">
        <v>39</v>
      </c>
      <c r="H1419" t="s">
        <v>435</v>
      </c>
      <c r="I1419">
        <v>2.7E-2</v>
      </c>
      <c r="J1419" s="164">
        <v>46219.482270023145</v>
      </c>
      <c r="K1419" s="164">
        <v>46234.443921331018</v>
      </c>
    </row>
    <row r="1420" spans="1:11" x14ac:dyDescent="0.2">
      <c r="A1420" t="s">
        <v>511</v>
      </c>
      <c r="B1420">
        <v>70</v>
      </c>
      <c r="C1420" t="s">
        <v>512</v>
      </c>
      <c r="D1420" t="s">
        <v>1376</v>
      </c>
      <c r="E1420">
        <v>2027</v>
      </c>
      <c r="F1420" s="163">
        <v>46388</v>
      </c>
      <c r="G1420" t="s">
        <v>38</v>
      </c>
      <c r="H1420" t="s">
        <v>1367</v>
      </c>
      <c r="I1420">
        <v>6.7000000000000004E-2</v>
      </c>
      <c r="J1420" s="164">
        <v>46219.482270023145</v>
      </c>
      <c r="K1420" s="164">
        <v>46234.443921331018</v>
      </c>
    </row>
    <row r="1421" spans="1:11" x14ac:dyDescent="0.2">
      <c r="A1421" t="s">
        <v>511</v>
      </c>
      <c r="B1421">
        <v>70</v>
      </c>
      <c r="C1421" t="s">
        <v>512</v>
      </c>
      <c r="D1421" t="s">
        <v>1376</v>
      </c>
      <c r="E1421">
        <v>2027</v>
      </c>
      <c r="F1421" s="163">
        <v>46388</v>
      </c>
      <c r="G1421" t="s">
        <v>39</v>
      </c>
      <c r="H1421" t="s">
        <v>1367</v>
      </c>
      <c r="I1421">
        <v>6.7000000000000004E-2</v>
      </c>
      <c r="J1421" s="164">
        <v>46219.482270023145</v>
      </c>
      <c r="K1421" s="164">
        <v>46234.443921331018</v>
      </c>
    </row>
    <row r="1422" spans="1:11" x14ac:dyDescent="0.2">
      <c r="A1422" t="s">
        <v>511</v>
      </c>
      <c r="B1422">
        <v>70</v>
      </c>
      <c r="C1422" t="s">
        <v>512</v>
      </c>
      <c r="D1422" t="s">
        <v>1376</v>
      </c>
      <c r="E1422">
        <v>2027</v>
      </c>
      <c r="F1422" s="163">
        <v>46419</v>
      </c>
      <c r="G1422" t="s">
        <v>38</v>
      </c>
      <c r="H1422" t="s">
        <v>435</v>
      </c>
      <c r="I1422">
        <v>2.7E-2</v>
      </c>
      <c r="J1422" s="164">
        <v>46219.482270023145</v>
      </c>
      <c r="K1422" s="164">
        <v>46234.443921331018</v>
      </c>
    </row>
    <row r="1423" spans="1:11" x14ac:dyDescent="0.2">
      <c r="A1423" t="s">
        <v>511</v>
      </c>
      <c r="B1423">
        <v>70</v>
      </c>
      <c r="C1423" t="s">
        <v>512</v>
      </c>
      <c r="D1423" t="s">
        <v>1376</v>
      </c>
      <c r="E1423">
        <v>2027</v>
      </c>
      <c r="F1423" s="163">
        <v>46419</v>
      </c>
      <c r="G1423" t="s">
        <v>39</v>
      </c>
      <c r="H1423" t="s">
        <v>435</v>
      </c>
      <c r="I1423">
        <v>2.7E-2</v>
      </c>
      <c r="J1423" s="164">
        <v>46219.482270023145</v>
      </c>
      <c r="K1423" s="164">
        <v>46234.443921331018</v>
      </c>
    </row>
    <row r="1424" spans="1:11" x14ac:dyDescent="0.2">
      <c r="A1424" t="s">
        <v>511</v>
      </c>
      <c r="B1424">
        <v>70</v>
      </c>
      <c r="C1424" t="s">
        <v>512</v>
      </c>
      <c r="D1424" t="s">
        <v>1376</v>
      </c>
      <c r="E1424">
        <v>2027</v>
      </c>
      <c r="F1424" s="163">
        <v>46419</v>
      </c>
      <c r="G1424" t="s">
        <v>38</v>
      </c>
      <c r="H1424" t="s">
        <v>1367</v>
      </c>
      <c r="I1424">
        <v>6.7000000000000004E-2</v>
      </c>
      <c r="J1424" s="164">
        <v>46219.482270023145</v>
      </c>
      <c r="K1424" s="164">
        <v>46234.443921331018</v>
      </c>
    </row>
    <row r="1425" spans="1:11" x14ac:dyDescent="0.2">
      <c r="A1425" t="s">
        <v>511</v>
      </c>
      <c r="B1425">
        <v>70</v>
      </c>
      <c r="C1425" t="s">
        <v>512</v>
      </c>
      <c r="D1425" t="s">
        <v>1376</v>
      </c>
      <c r="E1425">
        <v>2027</v>
      </c>
      <c r="F1425" s="163">
        <v>46419</v>
      </c>
      <c r="G1425" t="s">
        <v>39</v>
      </c>
      <c r="H1425" t="s">
        <v>1367</v>
      </c>
      <c r="I1425">
        <v>6.7000000000000004E-2</v>
      </c>
      <c r="J1425" s="164">
        <v>46219.482270023145</v>
      </c>
      <c r="K1425" s="164">
        <v>46234.443921331018</v>
      </c>
    </row>
    <row r="1426" spans="1:11" x14ac:dyDescent="0.2">
      <c r="A1426" t="s">
        <v>511</v>
      </c>
      <c r="B1426">
        <v>70</v>
      </c>
      <c r="C1426" t="s">
        <v>512</v>
      </c>
      <c r="D1426" t="s">
        <v>1376</v>
      </c>
      <c r="E1426">
        <v>2027</v>
      </c>
      <c r="F1426" s="163">
        <v>46447</v>
      </c>
      <c r="G1426" t="s">
        <v>38</v>
      </c>
      <c r="H1426" t="s">
        <v>435</v>
      </c>
      <c r="I1426">
        <v>2.7E-2</v>
      </c>
      <c r="J1426" s="164">
        <v>46219.482270023145</v>
      </c>
      <c r="K1426" s="164">
        <v>46234.443921331018</v>
      </c>
    </row>
    <row r="1427" spans="1:11" x14ac:dyDescent="0.2">
      <c r="A1427" t="s">
        <v>511</v>
      </c>
      <c r="B1427">
        <v>70</v>
      </c>
      <c r="C1427" t="s">
        <v>512</v>
      </c>
      <c r="D1427" t="s">
        <v>1376</v>
      </c>
      <c r="E1427">
        <v>2027</v>
      </c>
      <c r="F1427" s="163">
        <v>46447</v>
      </c>
      <c r="G1427" t="s">
        <v>39</v>
      </c>
      <c r="H1427" t="s">
        <v>435</v>
      </c>
      <c r="I1427">
        <v>2.7E-2</v>
      </c>
      <c r="J1427" s="164">
        <v>46219.482270023145</v>
      </c>
      <c r="K1427" s="164">
        <v>46234.443921331018</v>
      </c>
    </row>
    <row r="1428" spans="1:11" x14ac:dyDescent="0.2">
      <c r="A1428" t="s">
        <v>511</v>
      </c>
      <c r="B1428">
        <v>70</v>
      </c>
      <c r="C1428" t="s">
        <v>512</v>
      </c>
      <c r="D1428" t="s">
        <v>1376</v>
      </c>
      <c r="E1428">
        <v>2027</v>
      </c>
      <c r="F1428" s="163">
        <v>46447</v>
      </c>
      <c r="G1428" t="s">
        <v>38</v>
      </c>
      <c r="H1428" t="s">
        <v>1367</v>
      </c>
      <c r="I1428">
        <v>6.7000000000000004E-2</v>
      </c>
      <c r="J1428" s="164">
        <v>46219.482270023145</v>
      </c>
      <c r="K1428" s="164">
        <v>46234.443921331018</v>
      </c>
    </row>
    <row r="1429" spans="1:11" x14ac:dyDescent="0.2">
      <c r="A1429" t="s">
        <v>511</v>
      </c>
      <c r="B1429">
        <v>70</v>
      </c>
      <c r="C1429" t="s">
        <v>512</v>
      </c>
      <c r="D1429" t="s">
        <v>1376</v>
      </c>
      <c r="E1429">
        <v>2027</v>
      </c>
      <c r="F1429" s="163">
        <v>46447</v>
      </c>
      <c r="G1429" t="s">
        <v>39</v>
      </c>
      <c r="H1429" t="s">
        <v>1367</v>
      </c>
      <c r="I1429">
        <v>6.7000000000000004E-2</v>
      </c>
      <c r="J1429" s="164">
        <v>46219.482270023145</v>
      </c>
      <c r="K1429" s="164">
        <v>46234.443921331018</v>
      </c>
    </row>
    <row r="1430" spans="1:11" x14ac:dyDescent="0.2">
      <c r="A1430" t="s">
        <v>511</v>
      </c>
      <c r="B1430">
        <v>70</v>
      </c>
      <c r="C1430" t="s">
        <v>512</v>
      </c>
      <c r="D1430" t="s">
        <v>1376</v>
      </c>
      <c r="E1430">
        <v>2027</v>
      </c>
      <c r="F1430" s="163">
        <v>46478</v>
      </c>
      <c r="G1430" t="s">
        <v>38</v>
      </c>
      <c r="H1430" t="s">
        <v>435</v>
      </c>
      <c r="I1430">
        <v>2.7E-2</v>
      </c>
      <c r="J1430" s="164">
        <v>46219.482270023145</v>
      </c>
      <c r="K1430" s="164">
        <v>46234.443921331018</v>
      </c>
    </row>
    <row r="1431" spans="1:11" x14ac:dyDescent="0.2">
      <c r="A1431" t="s">
        <v>511</v>
      </c>
      <c r="B1431">
        <v>70</v>
      </c>
      <c r="C1431" t="s">
        <v>512</v>
      </c>
      <c r="D1431" t="s">
        <v>1376</v>
      </c>
      <c r="E1431">
        <v>2027</v>
      </c>
      <c r="F1431" s="163">
        <v>46478</v>
      </c>
      <c r="G1431" t="s">
        <v>39</v>
      </c>
      <c r="H1431" t="s">
        <v>435</v>
      </c>
      <c r="I1431">
        <v>2.7E-2</v>
      </c>
      <c r="J1431" s="164">
        <v>46219.482270023145</v>
      </c>
      <c r="K1431" s="164">
        <v>46234.443921331018</v>
      </c>
    </row>
    <row r="1432" spans="1:11" x14ac:dyDescent="0.2">
      <c r="A1432" t="s">
        <v>511</v>
      </c>
      <c r="B1432">
        <v>70</v>
      </c>
      <c r="C1432" t="s">
        <v>512</v>
      </c>
      <c r="D1432" t="s">
        <v>1376</v>
      </c>
      <c r="E1432">
        <v>2027</v>
      </c>
      <c r="F1432" s="163">
        <v>46478</v>
      </c>
      <c r="G1432" t="s">
        <v>38</v>
      </c>
      <c r="H1432" t="s">
        <v>1367</v>
      </c>
      <c r="I1432">
        <v>6.7000000000000004E-2</v>
      </c>
      <c r="J1432" s="164">
        <v>46219.482270023145</v>
      </c>
      <c r="K1432" s="164">
        <v>46234.443921331018</v>
      </c>
    </row>
    <row r="1433" spans="1:11" x14ac:dyDescent="0.2">
      <c r="A1433" t="s">
        <v>511</v>
      </c>
      <c r="B1433">
        <v>70</v>
      </c>
      <c r="C1433" t="s">
        <v>512</v>
      </c>
      <c r="D1433" t="s">
        <v>1376</v>
      </c>
      <c r="E1433">
        <v>2027</v>
      </c>
      <c r="F1433" s="163">
        <v>46478</v>
      </c>
      <c r="G1433" t="s">
        <v>39</v>
      </c>
      <c r="H1433" t="s">
        <v>1367</v>
      </c>
      <c r="I1433">
        <v>6.7000000000000004E-2</v>
      </c>
      <c r="J1433" s="164">
        <v>46219.482270023145</v>
      </c>
      <c r="K1433" s="164">
        <v>46234.443921331018</v>
      </c>
    </row>
    <row r="1434" spans="1:11" x14ac:dyDescent="0.2">
      <c r="A1434" t="s">
        <v>511</v>
      </c>
      <c r="B1434">
        <v>70</v>
      </c>
      <c r="C1434" t="s">
        <v>512</v>
      </c>
      <c r="D1434" t="s">
        <v>1376</v>
      </c>
      <c r="E1434">
        <v>2027</v>
      </c>
      <c r="F1434" s="163">
        <v>46508</v>
      </c>
      <c r="G1434" t="s">
        <v>38</v>
      </c>
      <c r="H1434" t="s">
        <v>435</v>
      </c>
      <c r="I1434">
        <v>2.7E-2</v>
      </c>
      <c r="J1434" s="164">
        <v>46219.482270023145</v>
      </c>
      <c r="K1434" s="164">
        <v>46234.443921331018</v>
      </c>
    </row>
    <row r="1435" spans="1:11" x14ac:dyDescent="0.2">
      <c r="A1435" t="s">
        <v>511</v>
      </c>
      <c r="B1435">
        <v>70</v>
      </c>
      <c r="C1435" t="s">
        <v>512</v>
      </c>
      <c r="D1435" t="s">
        <v>1376</v>
      </c>
      <c r="E1435">
        <v>2027</v>
      </c>
      <c r="F1435" s="163">
        <v>46508</v>
      </c>
      <c r="G1435" t="s">
        <v>39</v>
      </c>
      <c r="H1435" t="s">
        <v>435</v>
      </c>
      <c r="I1435">
        <v>2.7E-2</v>
      </c>
      <c r="J1435" s="164">
        <v>46219.482270023145</v>
      </c>
      <c r="K1435" s="164">
        <v>46234.443921331018</v>
      </c>
    </row>
    <row r="1436" spans="1:11" x14ac:dyDescent="0.2">
      <c r="A1436" t="s">
        <v>511</v>
      </c>
      <c r="B1436">
        <v>70</v>
      </c>
      <c r="C1436" t="s">
        <v>512</v>
      </c>
      <c r="D1436" t="s">
        <v>1376</v>
      </c>
      <c r="E1436">
        <v>2027</v>
      </c>
      <c r="F1436" s="163">
        <v>46508</v>
      </c>
      <c r="G1436" t="s">
        <v>38</v>
      </c>
      <c r="H1436" t="s">
        <v>1367</v>
      </c>
      <c r="I1436">
        <v>6.7000000000000004E-2</v>
      </c>
      <c r="J1436" s="164">
        <v>46219.482270023145</v>
      </c>
      <c r="K1436" s="164">
        <v>46234.443921331018</v>
      </c>
    </row>
    <row r="1437" spans="1:11" x14ac:dyDescent="0.2">
      <c r="A1437" t="s">
        <v>511</v>
      </c>
      <c r="B1437">
        <v>70</v>
      </c>
      <c r="C1437" t="s">
        <v>512</v>
      </c>
      <c r="D1437" t="s">
        <v>1376</v>
      </c>
      <c r="E1437">
        <v>2027</v>
      </c>
      <c r="F1437" s="163">
        <v>46508</v>
      </c>
      <c r="G1437" t="s">
        <v>39</v>
      </c>
      <c r="H1437" t="s">
        <v>1367</v>
      </c>
      <c r="I1437">
        <v>6.7000000000000004E-2</v>
      </c>
      <c r="J1437" s="164">
        <v>46219.482270023145</v>
      </c>
      <c r="K1437" s="164">
        <v>46234.443921331018</v>
      </c>
    </row>
    <row r="1438" spans="1:11" x14ac:dyDescent="0.2">
      <c r="A1438" t="s">
        <v>511</v>
      </c>
      <c r="B1438">
        <v>70</v>
      </c>
      <c r="C1438" t="s">
        <v>512</v>
      </c>
      <c r="D1438" t="s">
        <v>1376</v>
      </c>
      <c r="E1438">
        <v>2027</v>
      </c>
      <c r="F1438" s="163">
        <v>46539</v>
      </c>
      <c r="G1438" t="s">
        <v>38</v>
      </c>
      <c r="H1438" t="s">
        <v>435</v>
      </c>
      <c r="I1438">
        <v>2.7E-2</v>
      </c>
      <c r="J1438" s="164">
        <v>46219.482270023145</v>
      </c>
      <c r="K1438" s="164">
        <v>46234.443921331018</v>
      </c>
    </row>
    <row r="1439" spans="1:11" x14ac:dyDescent="0.2">
      <c r="A1439" t="s">
        <v>511</v>
      </c>
      <c r="B1439">
        <v>70</v>
      </c>
      <c r="C1439" t="s">
        <v>512</v>
      </c>
      <c r="D1439" t="s">
        <v>1376</v>
      </c>
      <c r="E1439">
        <v>2027</v>
      </c>
      <c r="F1439" s="163">
        <v>46539</v>
      </c>
      <c r="G1439" t="s">
        <v>39</v>
      </c>
      <c r="H1439" t="s">
        <v>435</v>
      </c>
      <c r="I1439">
        <v>2.7E-2</v>
      </c>
      <c r="J1439" s="164">
        <v>46219.482270023145</v>
      </c>
      <c r="K1439" s="164">
        <v>46234.443921331018</v>
      </c>
    </row>
    <row r="1440" spans="1:11" x14ac:dyDescent="0.2">
      <c r="A1440" t="s">
        <v>511</v>
      </c>
      <c r="B1440">
        <v>70</v>
      </c>
      <c r="C1440" t="s">
        <v>512</v>
      </c>
      <c r="D1440" t="s">
        <v>1376</v>
      </c>
      <c r="E1440">
        <v>2027</v>
      </c>
      <c r="F1440" s="163">
        <v>46539</v>
      </c>
      <c r="G1440" t="s">
        <v>38</v>
      </c>
      <c r="H1440" t="s">
        <v>1367</v>
      </c>
      <c r="I1440">
        <v>6.7000000000000004E-2</v>
      </c>
      <c r="J1440" s="164">
        <v>46219.482270023145</v>
      </c>
      <c r="K1440" s="164">
        <v>46234.443921331018</v>
      </c>
    </row>
    <row r="1441" spans="1:11" x14ac:dyDescent="0.2">
      <c r="A1441" t="s">
        <v>511</v>
      </c>
      <c r="B1441">
        <v>70</v>
      </c>
      <c r="C1441" t="s">
        <v>512</v>
      </c>
      <c r="D1441" t="s">
        <v>1376</v>
      </c>
      <c r="E1441">
        <v>2027</v>
      </c>
      <c r="F1441" s="163">
        <v>46539</v>
      </c>
      <c r="G1441" t="s">
        <v>39</v>
      </c>
      <c r="H1441" t="s">
        <v>1367</v>
      </c>
      <c r="I1441">
        <v>6.7000000000000004E-2</v>
      </c>
      <c r="J1441" s="164">
        <v>46219.482270023145</v>
      </c>
      <c r="K1441" s="164">
        <v>46234.443921331018</v>
      </c>
    </row>
    <row r="1442" spans="1:11" x14ac:dyDescent="0.2">
      <c r="A1442" t="s">
        <v>1377</v>
      </c>
      <c r="B1442">
        <v>82</v>
      </c>
      <c r="C1442" t="s">
        <v>474</v>
      </c>
      <c r="D1442" t="s">
        <v>1378</v>
      </c>
      <c r="E1442">
        <v>2027</v>
      </c>
      <c r="F1442" s="163">
        <v>46204</v>
      </c>
      <c r="G1442" t="s">
        <v>38</v>
      </c>
      <c r="H1442" t="s">
        <v>435</v>
      </c>
      <c r="I1442">
        <v>1940.81</v>
      </c>
      <c r="J1442" s="164">
        <v>46219.482270023145</v>
      </c>
      <c r="K1442" s="164">
        <v>46234.443921331018</v>
      </c>
    </row>
    <row r="1443" spans="1:11" x14ac:dyDescent="0.2">
      <c r="A1443" t="s">
        <v>1377</v>
      </c>
      <c r="B1443">
        <v>82</v>
      </c>
      <c r="C1443" t="s">
        <v>474</v>
      </c>
      <c r="D1443" t="s">
        <v>1378</v>
      </c>
      <c r="E1443">
        <v>2027</v>
      </c>
      <c r="F1443" s="163">
        <v>46204</v>
      </c>
      <c r="G1443" t="s">
        <v>39</v>
      </c>
      <c r="H1443" t="s">
        <v>435</v>
      </c>
      <c r="I1443">
        <v>1940.81</v>
      </c>
      <c r="J1443" s="164">
        <v>46219.482270023145</v>
      </c>
      <c r="K1443" s="164">
        <v>46234.443921331018</v>
      </c>
    </row>
    <row r="1444" spans="1:11" x14ac:dyDescent="0.2">
      <c r="A1444" t="s">
        <v>1377</v>
      </c>
      <c r="B1444">
        <v>82</v>
      </c>
      <c r="C1444" t="s">
        <v>474</v>
      </c>
      <c r="D1444" t="s">
        <v>1378</v>
      </c>
      <c r="E1444">
        <v>2027</v>
      </c>
      <c r="F1444" s="163">
        <v>46204</v>
      </c>
      <c r="G1444" t="s">
        <v>38</v>
      </c>
      <c r="H1444" t="s">
        <v>1367</v>
      </c>
      <c r="I1444">
        <v>1940.81</v>
      </c>
      <c r="J1444" s="164">
        <v>46219.482270023145</v>
      </c>
      <c r="K1444" s="164">
        <v>46234.443921331018</v>
      </c>
    </row>
    <row r="1445" spans="1:11" x14ac:dyDescent="0.2">
      <c r="A1445" t="s">
        <v>1377</v>
      </c>
      <c r="B1445">
        <v>82</v>
      </c>
      <c r="C1445" t="s">
        <v>474</v>
      </c>
      <c r="D1445" t="s">
        <v>1378</v>
      </c>
      <c r="E1445">
        <v>2027</v>
      </c>
      <c r="F1445" s="163">
        <v>46204</v>
      </c>
      <c r="G1445" t="s">
        <v>39</v>
      </c>
      <c r="H1445" t="s">
        <v>1367</v>
      </c>
      <c r="I1445">
        <v>1940.81</v>
      </c>
      <c r="J1445" s="164">
        <v>46219.482270023145</v>
      </c>
      <c r="K1445" s="164">
        <v>46234.443921331018</v>
      </c>
    </row>
    <row r="1446" spans="1:11" x14ac:dyDescent="0.2">
      <c r="A1446" t="s">
        <v>1377</v>
      </c>
      <c r="B1446">
        <v>82</v>
      </c>
      <c r="C1446" t="s">
        <v>474</v>
      </c>
      <c r="D1446" t="s">
        <v>1378</v>
      </c>
      <c r="E1446">
        <v>2027</v>
      </c>
      <c r="F1446" s="163">
        <v>46235</v>
      </c>
      <c r="G1446" t="s">
        <v>38</v>
      </c>
      <c r="H1446" t="s">
        <v>435</v>
      </c>
      <c r="I1446">
        <v>1940.81</v>
      </c>
      <c r="J1446" s="164">
        <v>46219.482270023145</v>
      </c>
      <c r="K1446" s="164">
        <v>46234.443921331018</v>
      </c>
    </row>
    <row r="1447" spans="1:11" x14ac:dyDescent="0.2">
      <c r="A1447" t="s">
        <v>1377</v>
      </c>
      <c r="B1447">
        <v>82</v>
      </c>
      <c r="C1447" t="s">
        <v>474</v>
      </c>
      <c r="D1447" t="s">
        <v>1378</v>
      </c>
      <c r="E1447">
        <v>2027</v>
      </c>
      <c r="F1447" s="163">
        <v>46235</v>
      </c>
      <c r="G1447" t="s">
        <v>39</v>
      </c>
      <c r="H1447" t="s">
        <v>435</v>
      </c>
      <c r="I1447">
        <v>1940.81</v>
      </c>
      <c r="J1447" s="164">
        <v>46219.482270023145</v>
      </c>
      <c r="K1447" s="164">
        <v>46234.443921331018</v>
      </c>
    </row>
    <row r="1448" spans="1:11" x14ac:dyDescent="0.2">
      <c r="A1448" t="s">
        <v>1377</v>
      </c>
      <c r="B1448">
        <v>82</v>
      </c>
      <c r="C1448" t="s">
        <v>474</v>
      </c>
      <c r="D1448" t="s">
        <v>1378</v>
      </c>
      <c r="E1448">
        <v>2027</v>
      </c>
      <c r="F1448" s="163">
        <v>46235</v>
      </c>
      <c r="G1448" t="s">
        <v>38</v>
      </c>
      <c r="H1448" t="s">
        <v>1367</v>
      </c>
      <c r="I1448">
        <v>1940.81</v>
      </c>
      <c r="J1448" s="164">
        <v>46219.482270023145</v>
      </c>
      <c r="K1448" s="164">
        <v>46234.443921331018</v>
      </c>
    </row>
    <row r="1449" spans="1:11" x14ac:dyDescent="0.2">
      <c r="A1449" t="s">
        <v>1377</v>
      </c>
      <c r="B1449">
        <v>82</v>
      </c>
      <c r="C1449" t="s">
        <v>474</v>
      </c>
      <c r="D1449" t="s">
        <v>1378</v>
      </c>
      <c r="E1449">
        <v>2027</v>
      </c>
      <c r="F1449" s="163">
        <v>46235</v>
      </c>
      <c r="G1449" t="s">
        <v>39</v>
      </c>
      <c r="H1449" t="s">
        <v>1367</v>
      </c>
      <c r="I1449">
        <v>1940.81</v>
      </c>
      <c r="J1449" s="164">
        <v>46219.482270023145</v>
      </c>
      <c r="K1449" s="164">
        <v>46234.443921331018</v>
      </c>
    </row>
    <row r="1450" spans="1:11" x14ac:dyDescent="0.2">
      <c r="A1450" t="s">
        <v>1377</v>
      </c>
      <c r="B1450">
        <v>82</v>
      </c>
      <c r="C1450" t="s">
        <v>474</v>
      </c>
      <c r="D1450" t="s">
        <v>1378</v>
      </c>
      <c r="E1450">
        <v>2027</v>
      </c>
      <c r="F1450" s="163">
        <v>46266</v>
      </c>
      <c r="G1450" t="s">
        <v>38</v>
      </c>
      <c r="H1450" t="s">
        <v>435</v>
      </c>
      <c r="I1450">
        <v>1940.81</v>
      </c>
      <c r="J1450" s="164">
        <v>46219.482270023145</v>
      </c>
      <c r="K1450" s="164">
        <v>46234.443921331018</v>
      </c>
    </row>
    <row r="1451" spans="1:11" x14ac:dyDescent="0.2">
      <c r="A1451" t="s">
        <v>1377</v>
      </c>
      <c r="B1451">
        <v>82</v>
      </c>
      <c r="C1451" t="s">
        <v>474</v>
      </c>
      <c r="D1451" t="s">
        <v>1378</v>
      </c>
      <c r="E1451">
        <v>2027</v>
      </c>
      <c r="F1451" s="163">
        <v>46266</v>
      </c>
      <c r="G1451" t="s">
        <v>39</v>
      </c>
      <c r="H1451" t="s">
        <v>435</v>
      </c>
      <c r="I1451">
        <v>1940.81</v>
      </c>
      <c r="J1451" s="164">
        <v>46219.482270023145</v>
      </c>
      <c r="K1451" s="164">
        <v>46234.443921331018</v>
      </c>
    </row>
    <row r="1452" spans="1:11" x14ac:dyDescent="0.2">
      <c r="A1452" t="s">
        <v>1377</v>
      </c>
      <c r="B1452">
        <v>82</v>
      </c>
      <c r="C1452" t="s">
        <v>474</v>
      </c>
      <c r="D1452" t="s">
        <v>1378</v>
      </c>
      <c r="E1452">
        <v>2027</v>
      </c>
      <c r="F1452" s="163">
        <v>46266</v>
      </c>
      <c r="G1452" t="s">
        <v>38</v>
      </c>
      <c r="H1452" t="s">
        <v>1367</v>
      </c>
      <c r="I1452">
        <v>1940.81</v>
      </c>
      <c r="J1452" s="164">
        <v>46219.482270023145</v>
      </c>
      <c r="K1452" s="164">
        <v>46234.443921331018</v>
      </c>
    </row>
    <row r="1453" spans="1:11" x14ac:dyDescent="0.2">
      <c r="A1453" t="s">
        <v>1377</v>
      </c>
      <c r="B1453">
        <v>82</v>
      </c>
      <c r="C1453" t="s">
        <v>474</v>
      </c>
      <c r="D1453" t="s">
        <v>1378</v>
      </c>
      <c r="E1453">
        <v>2027</v>
      </c>
      <c r="F1453" s="163">
        <v>46266</v>
      </c>
      <c r="G1453" t="s">
        <v>39</v>
      </c>
      <c r="H1453" t="s">
        <v>1367</v>
      </c>
      <c r="I1453">
        <v>1940.81</v>
      </c>
      <c r="J1453" s="164">
        <v>46219.482270023145</v>
      </c>
      <c r="K1453" s="164">
        <v>46234.443921331018</v>
      </c>
    </row>
    <row r="1454" spans="1:11" x14ac:dyDescent="0.2">
      <c r="A1454" t="s">
        <v>1377</v>
      </c>
      <c r="B1454">
        <v>82</v>
      </c>
      <c r="C1454" t="s">
        <v>474</v>
      </c>
      <c r="D1454" t="s">
        <v>1378</v>
      </c>
      <c r="E1454">
        <v>2027</v>
      </c>
      <c r="F1454" s="163">
        <v>46296</v>
      </c>
      <c r="G1454" t="s">
        <v>38</v>
      </c>
      <c r="H1454" t="s">
        <v>435</v>
      </c>
      <c r="I1454">
        <v>1940.81</v>
      </c>
      <c r="J1454" s="164">
        <v>46219.482270023145</v>
      </c>
      <c r="K1454" s="164">
        <v>46234.443921331018</v>
      </c>
    </row>
    <row r="1455" spans="1:11" x14ac:dyDescent="0.2">
      <c r="A1455" t="s">
        <v>1377</v>
      </c>
      <c r="B1455">
        <v>82</v>
      </c>
      <c r="C1455" t="s">
        <v>474</v>
      </c>
      <c r="D1455" t="s">
        <v>1378</v>
      </c>
      <c r="E1455">
        <v>2027</v>
      </c>
      <c r="F1455" s="163">
        <v>46296</v>
      </c>
      <c r="G1455" t="s">
        <v>39</v>
      </c>
      <c r="H1455" t="s">
        <v>435</v>
      </c>
      <c r="I1455">
        <v>1940.81</v>
      </c>
      <c r="J1455" s="164">
        <v>46219.482270023145</v>
      </c>
      <c r="K1455" s="164">
        <v>46234.443921331018</v>
      </c>
    </row>
    <row r="1456" spans="1:11" x14ac:dyDescent="0.2">
      <c r="A1456" t="s">
        <v>1377</v>
      </c>
      <c r="B1456">
        <v>82</v>
      </c>
      <c r="C1456" t="s">
        <v>474</v>
      </c>
      <c r="D1456" t="s">
        <v>1378</v>
      </c>
      <c r="E1456">
        <v>2027</v>
      </c>
      <c r="F1456" s="163">
        <v>46296</v>
      </c>
      <c r="G1456" t="s">
        <v>38</v>
      </c>
      <c r="H1456" t="s">
        <v>1367</v>
      </c>
      <c r="I1456">
        <v>1940.81</v>
      </c>
      <c r="J1456" s="164">
        <v>46219.482270023145</v>
      </c>
      <c r="K1456" s="164">
        <v>46234.443921331018</v>
      </c>
    </row>
    <row r="1457" spans="1:11" x14ac:dyDescent="0.2">
      <c r="A1457" t="s">
        <v>1377</v>
      </c>
      <c r="B1457">
        <v>82</v>
      </c>
      <c r="C1457" t="s">
        <v>474</v>
      </c>
      <c r="D1457" t="s">
        <v>1378</v>
      </c>
      <c r="E1457">
        <v>2027</v>
      </c>
      <c r="F1457" s="163">
        <v>46296</v>
      </c>
      <c r="G1457" t="s">
        <v>39</v>
      </c>
      <c r="H1457" t="s">
        <v>1367</v>
      </c>
      <c r="I1457">
        <v>1940.81</v>
      </c>
      <c r="J1457" s="164">
        <v>46219.482270023145</v>
      </c>
      <c r="K1457" s="164">
        <v>46234.443921331018</v>
      </c>
    </row>
    <row r="1458" spans="1:11" x14ac:dyDescent="0.2">
      <c r="A1458" t="s">
        <v>1377</v>
      </c>
      <c r="B1458">
        <v>82</v>
      </c>
      <c r="C1458" t="s">
        <v>474</v>
      </c>
      <c r="D1458" t="s">
        <v>1378</v>
      </c>
      <c r="E1458">
        <v>2027</v>
      </c>
      <c r="F1458" s="163">
        <v>46327</v>
      </c>
      <c r="G1458" t="s">
        <v>38</v>
      </c>
      <c r="H1458" t="s">
        <v>435</v>
      </c>
      <c r="I1458">
        <v>1940.81</v>
      </c>
      <c r="J1458" s="164">
        <v>46219.482270023145</v>
      </c>
      <c r="K1458" s="164">
        <v>46234.443921331018</v>
      </c>
    </row>
    <row r="1459" spans="1:11" x14ac:dyDescent="0.2">
      <c r="A1459" t="s">
        <v>1377</v>
      </c>
      <c r="B1459">
        <v>82</v>
      </c>
      <c r="C1459" t="s">
        <v>474</v>
      </c>
      <c r="D1459" t="s">
        <v>1378</v>
      </c>
      <c r="E1459">
        <v>2027</v>
      </c>
      <c r="F1459" s="163">
        <v>46327</v>
      </c>
      <c r="G1459" t="s">
        <v>39</v>
      </c>
      <c r="H1459" t="s">
        <v>435</v>
      </c>
      <c r="I1459">
        <v>1940.81</v>
      </c>
      <c r="J1459" s="164">
        <v>46219.482270023145</v>
      </c>
      <c r="K1459" s="164">
        <v>46234.443921331018</v>
      </c>
    </row>
    <row r="1460" spans="1:11" x14ac:dyDescent="0.2">
      <c r="A1460" t="s">
        <v>1377</v>
      </c>
      <c r="B1460">
        <v>82</v>
      </c>
      <c r="C1460" t="s">
        <v>474</v>
      </c>
      <c r="D1460" t="s">
        <v>1378</v>
      </c>
      <c r="E1460">
        <v>2027</v>
      </c>
      <c r="F1460" s="163">
        <v>46327</v>
      </c>
      <c r="G1460" t="s">
        <v>38</v>
      </c>
      <c r="H1460" t="s">
        <v>1367</v>
      </c>
      <c r="I1460">
        <v>1940.81</v>
      </c>
      <c r="J1460" s="164">
        <v>46219.482270023145</v>
      </c>
      <c r="K1460" s="164">
        <v>46234.443921331018</v>
      </c>
    </row>
    <row r="1461" spans="1:11" x14ac:dyDescent="0.2">
      <c r="A1461" t="s">
        <v>1377</v>
      </c>
      <c r="B1461">
        <v>82</v>
      </c>
      <c r="C1461" t="s">
        <v>474</v>
      </c>
      <c r="D1461" t="s">
        <v>1378</v>
      </c>
      <c r="E1461">
        <v>2027</v>
      </c>
      <c r="F1461" s="163">
        <v>46327</v>
      </c>
      <c r="G1461" t="s">
        <v>39</v>
      </c>
      <c r="H1461" t="s">
        <v>1367</v>
      </c>
      <c r="I1461">
        <v>1940.81</v>
      </c>
      <c r="J1461" s="164">
        <v>46219.482270023145</v>
      </c>
      <c r="K1461" s="164">
        <v>46234.443921331018</v>
      </c>
    </row>
    <row r="1462" spans="1:11" x14ac:dyDescent="0.2">
      <c r="A1462" t="s">
        <v>1377</v>
      </c>
      <c r="B1462">
        <v>82</v>
      </c>
      <c r="C1462" t="s">
        <v>474</v>
      </c>
      <c r="D1462" t="s">
        <v>1378</v>
      </c>
      <c r="E1462">
        <v>2027</v>
      </c>
      <c r="F1462" s="163">
        <v>46357</v>
      </c>
      <c r="G1462" t="s">
        <v>38</v>
      </c>
      <c r="H1462" t="s">
        <v>435</v>
      </c>
      <c r="I1462">
        <v>1940.81</v>
      </c>
      <c r="J1462" s="164">
        <v>46219.482270023145</v>
      </c>
      <c r="K1462" s="164">
        <v>46234.443921331018</v>
      </c>
    </row>
    <row r="1463" spans="1:11" x14ac:dyDescent="0.2">
      <c r="A1463" t="s">
        <v>1377</v>
      </c>
      <c r="B1463">
        <v>82</v>
      </c>
      <c r="C1463" t="s">
        <v>474</v>
      </c>
      <c r="D1463" t="s">
        <v>1378</v>
      </c>
      <c r="E1463">
        <v>2027</v>
      </c>
      <c r="F1463" s="163">
        <v>46357</v>
      </c>
      <c r="G1463" t="s">
        <v>39</v>
      </c>
      <c r="H1463" t="s">
        <v>435</v>
      </c>
      <c r="I1463">
        <v>1940.81</v>
      </c>
      <c r="J1463" s="164">
        <v>46219.482270023145</v>
      </c>
      <c r="K1463" s="164">
        <v>46234.443921331018</v>
      </c>
    </row>
    <row r="1464" spans="1:11" x14ac:dyDescent="0.2">
      <c r="A1464" t="s">
        <v>1377</v>
      </c>
      <c r="B1464">
        <v>82</v>
      </c>
      <c r="C1464" t="s">
        <v>474</v>
      </c>
      <c r="D1464" t="s">
        <v>1378</v>
      </c>
      <c r="E1464">
        <v>2027</v>
      </c>
      <c r="F1464" s="163">
        <v>46357</v>
      </c>
      <c r="G1464" t="s">
        <v>38</v>
      </c>
      <c r="H1464" t="s">
        <v>1367</v>
      </c>
      <c r="I1464">
        <v>1940.81</v>
      </c>
      <c r="J1464" s="164">
        <v>46219.482270023145</v>
      </c>
      <c r="K1464" s="164">
        <v>46234.443921331018</v>
      </c>
    </row>
    <row r="1465" spans="1:11" x14ac:dyDescent="0.2">
      <c r="A1465" t="s">
        <v>1377</v>
      </c>
      <c r="B1465">
        <v>82</v>
      </c>
      <c r="C1465" t="s">
        <v>474</v>
      </c>
      <c r="D1465" t="s">
        <v>1378</v>
      </c>
      <c r="E1465">
        <v>2027</v>
      </c>
      <c r="F1465" s="163">
        <v>46357</v>
      </c>
      <c r="G1465" t="s">
        <v>39</v>
      </c>
      <c r="H1465" t="s">
        <v>1367</v>
      </c>
      <c r="I1465">
        <v>1940.81</v>
      </c>
      <c r="J1465" s="164">
        <v>46219.482270023145</v>
      </c>
      <c r="K1465" s="164">
        <v>46234.443921331018</v>
      </c>
    </row>
    <row r="1466" spans="1:11" x14ac:dyDescent="0.2">
      <c r="A1466" t="s">
        <v>1377</v>
      </c>
      <c r="B1466">
        <v>82</v>
      </c>
      <c r="C1466" t="s">
        <v>474</v>
      </c>
      <c r="D1466" t="s">
        <v>1378</v>
      </c>
      <c r="E1466">
        <v>2027</v>
      </c>
      <c r="F1466" s="163">
        <v>46388</v>
      </c>
      <c r="G1466" t="s">
        <v>38</v>
      </c>
      <c r="H1466" t="s">
        <v>435</v>
      </c>
      <c r="I1466">
        <v>1940.81</v>
      </c>
      <c r="J1466" s="164">
        <v>46219.482270023145</v>
      </c>
      <c r="K1466" s="164">
        <v>46234.443921331018</v>
      </c>
    </row>
    <row r="1467" spans="1:11" x14ac:dyDescent="0.2">
      <c r="A1467" t="s">
        <v>1377</v>
      </c>
      <c r="B1467">
        <v>82</v>
      </c>
      <c r="C1467" t="s">
        <v>474</v>
      </c>
      <c r="D1467" t="s">
        <v>1378</v>
      </c>
      <c r="E1467">
        <v>2027</v>
      </c>
      <c r="F1467" s="163">
        <v>46388</v>
      </c>
      <c r="G1467" t="s">
        <v>39</v>
      </c>
      <c r="H1467" t="s">
        <v>435</v>
      </c>
      <c r="I1467">
        <v>1940.81</v>
      </c>
      <c r="J1467" s="164">
        <v>46219.482270023145</v>
      </c>
      <c r="K1467" s="164">
        <v>46234.443921331018</v>
      </c>
    </row>
    <row r="1468" spans="1:11" x14ac:dyDescent="0.2">
      <c r="A1468" t="s">
        <v>1377</v>
      </c>
      <c r="B1468">
        <v>82</v>
      </c>
      <c r="C1468" t="s">
        <v>474</v>
      </c>
      <c r="D1468" t="s">
        <v>1378</v>
      </c>
      <c r="E1468">
        <v>2027</v>
      </c>
      <c r="F1468" s="163">
        <v>46388</v>
      </c>
      <c r="G1468" t="s">
        <v>38</v>
      </c>
      <c r="H1468" t="s">
        <v>1367</v>
      </c>
      <c r="I1468">
        <v>1940.81</v>
      </c>
      <c r="J1468" s="164">
        <v>46219.482270023145</v>
      </c>
      <c r="K1468" s="164">
        <v>46234.443921331018</v>
      </c>
    </row>
    <row r="1469" spans="1:11" x14ac:dyDescent="0.2">
      <c r="A1469" t="s">
        <v>1377</v>
      </c>
      <c r="B1469">
        <v>82</v>
      </c>
      <c r="C1469" t="s">
        <v>474</v>
      </c>
      <c r="D1469" t="s">
        <v>1378</v>
      </c>
      <c r="E1469">
        <v>2027</v>
      </c>
      <c r="F1469" s="163">
        <v>46388</v>
      </c>
      <c r="G1469" t="s">
        <v>39</v>
      </c>
      <c r="H1469" t="s">
        <v>1367</v>
      </c>
      <c r="I1469">
        <v>1940.81</v>
      </c>
      <c r="J1469" s="164">
        <v>46219.482270023145</v>
      </c>
      <c r="K1469" s="164">
        <v>46234.443921331018</v>
      </c>
    </row>
    <row r="1470" spans="1:11" x14ac:dyDescent="0.2">
      <c r="A1470" t="s">
        <v>1377</v>
      </c>
      <c r="B1470">
        <v>82</v>
      </c>
      <c r="C1470" t="s">
        <v>474</v>
      </c>
      <c r="D1470" t="s">
        <v>1378</v>
      </c>
      <c r="E1470">
        <v>2027</v>
      </c>
      <c r="F1470" s="163">
        <v>46419</v>
      </c>
      <c r="G1470" t="s">
        <v>38</v>
      </c>
      <c r="H1470" t="s">
        <v>435</v>
      </c>
      <c r="I1470">
        <v>1940.81</v>
      </c>
      <c r="J1470" s="164">
        <v>46219.482270023145</v>
      </c>
      <c r="K1470" s="164">
        <v>46234.443921331018</v>
      </c>
    </row>
    <row r="1471" spans="1:11" x14ac:dyDescent="0.2">
      <c r="A1471" t="s">
        <v>1377</v>
      </c>
      <c r="B1471">
        <v>82</v>
      </c>
      <c r="C1471" t="s">
        <v>474</v>
      </c>
      <c r="D1471" t="s">
        <v>1378</v>
      </c>
      <c r="E1471">
        <v>2027</v>
      </c>
      <c r="F1471" s="163">
        <v>46419</v>
      </c>
      <c r="G1471" t="s">
        <v>39</v>
      </c>
      <c r="H1471" t="s">
        <v>435</v>
      </c>
      <c r="I1471">
        <v>1940.81</v>
      </c>
      <c r="J1471" s="164">
        <v>46219.482270023145</v>
      </c>
      <c r="K1471" s="164">
        <v>46234.443921331018</v>
      </c>
    </row>
    <row r="1472" spans="1:11" x14ac:dyDescent="0.2">
      <c r="A1472" t="s">
        <v>1377</v>
      </c>
      <c r="B1472">
        <v>82</v>
      </c>
      <c r="C1472" t="s">
        <v>474</v>
      </c>
      <c r="D1472" t="s">
        <v>1378</v>
      </c>
      <c r="E1472">
        <v>2027</v>
      </c>
      <c r="F1472" s="163">
        <v>46419</v>
      </c>
      <c r="G1472" t="s">
        <v>38</v>
      </c>
      <c r="H1472" t="s">
        <v>1367</v>
      </c>
      <c r="I1472">
        <v>1940.81</v>
      </c>
      <c r="J1472" s="164">
        <v>46219.482270023145</v>
      </c>
      <c r="K1472" s="164">
        <v>46234.443921331018</v>
      </c>
    </row>
    <row r="1473" spans="1:11" x14ac:dyDescent="0.2">
      <c r="A1473" t="s">
        <v>1377</v>
      </c>
      <c r="B1473">
        <v>82</v>
      </c>
      <c r="C1473" t="s">
        <v>474</v>
      </c>
      <c r="D1473" t="s">
        <v>1378</v>
      </c>
      <c r="E1473">
        <v>2027</v>
      </c>
      <c r="F1473" s="163">
        <v>46419</v>
      </c>
      <c r="G1473" t="s">
        <v>39</v>
      </c>
      <c r="H1473" t="s">
        <v>1367</v>
      </c>
      <c r="I1473">
        <v>1940.81</v>
      </c>
      <c r="J1473" s="164">
        <v>46219.482270023145</v>
      </c>
      <c r="K1473" s="164">
        <v>46234.443921331018</v>
      </c>
    </row>
    <row r="1474" spans="1:11" x14ac:dyDescent="0.2">
      <c r="A1474" t="s">
        <v>1377</v>
      </c>
      <c r="B1474">
        <v>82</v>
      </c>
      <c r="C1474" t="s">
        <v>474</v>
      </c>
      <c r="D1474" t="s">
        <v>1378</v>
      </c>
      <c r="E1474">
        <v>2027</v>
      </c>
      <c r="F1474" s="163">
        <v>46447</v>
      </c>
      <c r="G1474" t="s">
        <v>38</v>
      </c>
      <c r="H1474" t="s">
        <v>435</v>
      </c>
      <c r="I1474">
        <v>1940.81</v>
      </c>
      <c r="J1474" s="164">
        <v>46219.482270023145</v>
      </c>
      <c r="K1474" s="164">
        <v>46234.443921331018</v>
      </c>
    </row>
    <row r="1475" spans="1:11" x14ac:dyDescent="0.2">
      <c r="A1475" t="s">
        <v>1377</v>
      </c>
      <c r="B1475">
        <v>82</v>
      </c>
      <c r="C1475" t="s">
        <v>474</v>
      </c>
      <c r="D1475" t="s">
        <v>1378</v>
      </c>
      <c r="E1475">
        <v>2027</v>
      </c>
      <c r="F1475" s="163">
        <v>46447</v>
      </c>
      <c r="G1475" t="s">
        <v>39</v>
      </c>
      <c r="H1475" t="s">
        <v>435</v>
      </c>
      <c r="I1475">
        <v>1940.81</v>
      </c>
      <c r="J1475" s="164">
        <v>46219.482270023145</v>
      </c>
      <c r="K1475" s="164">
        <v>46234.443921331018</v>
      </c>
    </row>
    <row r="1476" spans="1:11" x14ac:dyDescent="0.2">
      <c r="A1476" t="s">
        <v>1377</v>
      </c>
      <c r="B1476">
        <v>82</v>
      </c>
      <c r="C1476" t="s">
        <v>474</v>
      </c>
      <c r="D1476" t="s">
        <v>1378</v>
      </c>
      <c r="E1476">
        <v>2027</v>
      </c>
      <c r="F1476" s="163">
        <v>46447</v>
      </c>
      <c r="G1476" t="s">
        <v>38</v>
      </c>
      <c r="H1476" t="s">
        <v>1367</v>
      </c>
      <c r="I1476">
        <v>1940.81</v>
      </c>
      <c r="J1476" s="164">
        <v>46219.482270023145</v>
      </c>
      <c r="K1476" s="164">
        <v>46234.443921331018</v>
      </c>
    </row>
    <row r="1477" spans="1:11" x14ac:dyDescent="0.2">
      <c r="A1477" t="s">
        <v>1377</v>
      </c>
      <c r="B1477">
        <v>82</v>
      </c>
      <c r="C1477" t="s">
        <v>474</v>
      </c>
      <c r="D1477" t="s">
        <v>1378</v>
      </c>
      <c r="E1477">
        <v>2027</v>
      </c>
      <c r="F1477" s="163">
        <v>46447</v>
      </c>
      <c r="G1477" t="s">
        <v>39</v>
      </c>
      <c r="H1477" t="s">
        <v>1367</v>
      </c>
      <c r="I1477">
        <v>1940.81</v>
      </c>
      <c r="J1477" s="164">
        <v>46219.482270023145</v>
      </c>
      <c r="K1477" s="164">
        <v>46234.443921331018</v>
      </c>
    </row>
    <row r="1478" spans="1:11" x14ac:dyDescent="0.2">
      <c r="A1478" t="s">
        <v>1377</v>
      </c>
      <c r="B1478">
        <v>82</v>
      </c>
      <c r="C1478" t="s">
        <v>474</v>
      </c>
      <c r="D1478" t="s">
        <v>1378</v>
      </c>
      <c r="E1478">
        <v>2027</v>
      </c>
      <c r="F1478" s="163">
        <v>46478</v>
      </c>
      <c r="G1478" t="s">
        <v>38</v>
      </c>
      <c r="H1478" t="s">
        <v>435</v>
      </c>
      <c r="I1478">
        <v>1940.81</v>
      </c>
      <c r="J1478" s="164">
        <v>46219.482270023145</v>
      </c>
      <c r="K1478" s="164">
        <v>46234.443921331018</v>
      </c>
    </row>
    <row r="1479" spans="1:11" x14ac:dyDescent="0.2">
      <c r="A1479" t="s">
        <v>1377</v>
      </c>
      <c r="B1479">
        <v>82</v>
      </c>
      <c r="C1479" t="s">
        <v>474</v>
      </c>
      <c r="D1479" t="s">
        <v>1378</v>
      </c>
      <c r="E1479">
        <v>2027</v>
      </c>
      <c r="F1479" s="163">
        <v>46478</v>
      </c>
      <c r="G1479" t="s">
        <v>39</v>
      </c>
      <c r="H1479" t="s">
        <v>435</v>
      </c>
      <c r="I1479">
        <v>1940.81</v>
      </c>
      <c r="J1479" s="164">
        <v>46219.482270023145</v>
      </c>
      <c r="K1479" s="164">
        <v>46234.443921331018</v>
      </c>
    </row>
    <row r="1480" spans="1:11" x14ac:dyDescent="0.2">
      <c r="A1480" t="s">
        <v>1377</v>
      </c>
      <c r="B1480">
        <v>82</v>
      </c>
      <c r="C1480" t="s">
        <v>474</v>
      </c>
      <c r="D1480" t="s">
        <v>1378</v>
      </c>
      <c r="E1480">
        <v>2027</v>
      </c>
      <c r="F1480" s="163">
        <v>46478</v>
      </c>
      <c r="G1480" t="s">
        <v>38</v>
      </c>
      <c r="H1480" t="s">
        <v>1367</v>
      </c>
      <c r="I1480">
        <v>1940.81</v>
      </c>
      <c r="J1480" s="164">
        <v>46219.482270023145</v>
      </c>
      <c r="K1480" s="164">
        <v>46234.443921331018</v>
      </c>
    </row>
    <row r="1481" spans="1:11" x14ac:dyDescent="0.2">
      <c r="A1481" t="s">
        <v>1377</v>
      </c>
      <c r="B1481">
        <v>82</v>
      </c>
      <c r="C1481" t="s">
        <v>474</v>
      </c>
      <c r="D1481" t="s">
        <v>1378</v>
      </c>
      <c r="E1481">
        <v>2027</v>
      </c>
      <c r="F1481" s="163">
        <v>46478</v>
      </c>
      <c r="G1481" t="s">
        <v>39</v>
      </c>
      <c r="H1481" t="s">
        <v>1367</v>
      </c>
      <c r="I1481">
        <v>1940.81</v>
      </c>
      <c r="J1481" s="164">
        <v>46219.482270023145</v>
      </c>
      <c r="K1481" s="164">
        <v>46234.443921331018</v>
      </c>
    </row>
    <row r="1482" spans="1:11" x14ac:dyDescent="0.2">
      <c r="A1482" t="s">
        <v>1377</v>
      </c>
      <c r="B1482">
        <v>82</v>
      </c>
      <c r="C1482" t="s">
        <v>474</v>
      </c>
      <c r="D1482" t="s">
        <v>1378</v>
      </c>
      <c r="E1482">
        <v>2027</v>
      </c>
      <c r="F1482" s="163">
        <v>46508</v>
      </c>
      <c r="G1482" t="s">
        <v>38</v>
      </c>
      <c r="H1482" t="s">
        <v>435</v>
      </c>
      <c r="I1482">
        <v>1940.81</v>
      </c>
      <c r="J1482" s="164">
        <v>46219.482270023145</v>
      </c>
      <c r="K1482" s="164">
        <v>46234.443921331018</v>
      </c>
    </row>
    <row r="1483" spans="1:11" x14ac:dyDescent="0.2">
      <c r="A1483" t="s">
        <v>1377</v>
      </c>
      <c r="B1483">
        <v>82</v>
      </c>
      <c r="C1483" t="s">
        <v>474</v>
      </c>
      <c r="D1483" t="s">
        <v>1378</v>
      </c>
      <c r="E1483">
        <v>2027</v>
      </c>
      <c r="F1483" s="163">
        <v>46508</v>
      </c>
      <c r="G1483" t="s">
        <v>39</v>
      </c>
      <c r="H1483" t="s">
        <v>435</v>
      </c>
      <c r="I1483">
        <v>1940.81</v>
      </c>
      <c r="J1483" s="164">
        <v>46219.482270023145</v>
      </c>
      <c r="K1483" s="164">
        <v>46234.443921331018</v>
      </c>
    </row>
    <row r="1484" spans="1:11" x14ac:dyDescent="0.2">
      <c r="A1484" t="s">
        <v>1377</v>
      </c>
      <c r="B1484">
        <v>82</v>
      </c>
      <c r="C1484" t="s">
        <v>474</v>
      </c>
      <c r="D1484" t="s">
        <v>1378</v>
      </c>
      <c r="E1484">
        <v>2027</v>
      </c>
      <c r="F1484" s="163">
        <v>46508</v>
      </c>
      <c r="G1484" t="s">
        <v>38</v>
      </c>
      <c r="H1484" t="s">
        <v>1367</v>
      </c>
      <c r="I1484">
        <v>1940.81</v>
      </c>
      <c r="J1484" s="164">
        <v>46219.482270023145</v>
      </c>
      <c r="K1484" s="164">
        <v>46234.443921331018</v>
      </c>
    </row>
    <row r="1485" spans="1:11" x14ac:dyDescent="0.2">
      <c r="A1485" t="s">
        <v>1377</v>
      </c>
      <c r="B1485">
        <v>82</v>
      </c>
      <c r="C1485" t="s">
        <v>474</v>
      </c>
      <c r="D1485" t="s">
        <v>1378</v>
      </c>
      <c r="E1485">
        <v>2027</v>
      </c>
      <c r="F1485" s="163">
        <v>46508</v>
      </c>
      <c r="G1485" t="s">
        <v>39</v>
      </c>
      <c r="H1485" t="s">
        <v>1367</v>
      </c>
      <c r="I1485">
        <v>1940.81</v>
      </c>
      <c r="J1485" s="164">
        <v>46219.482270023145</v>
      </c>
      <c r="K1485" s="164">
        <v>46234.443921331018</v>
      </c>
    </row>
    <row r="1486" spans="1:11" x14ac:dyDescent="0.2">
      <c r="A1486" t="s">
        <v>1377</v>
      </c>
      <c r="B1486">
        <v>82</v>
      </c>
      <c r="C1486" t="s">
        <v>474</v>
      </c>
      <c r="D1486" t="s">
        <v>1378</v>
      </c>
      <c r="E1486">
        <v>2027</v>
      </c>
      <c r="F1486" s="163">
        <v>46539</v>
      </c>
      <c r="G1486" t="s">
        <v>38</v>
      </c>
      <c r="H1486" t="s">
        <v>435</v>
      </c>
      <c r="I1486">
        <v>1940.81</v>
      </c>
      <c r="J1486" s="164">
        <v>46219.482270023145</v>
      </c>
      <c r="K1486" s="164">
        <v>46234.443921331018</v>
      </c>
    </row>
    <row r="1487" spans="1:11" x14ac:dyDescent="0.2">
      <c r="A1487" t="s">
        <v>1377</v>
      </c>
      <c r="B1487">
        <v>82</v>
      </c>
      <c r="C1487" t="s">
        <v>474</v>
      </c>
      <c r="D1487" t="s">
        <v>1378</v>
      </c>
      <c r="E1487">
        <v>2027</v>
      </c>
      <c r="F1487" s="163">
        <v>46539</v>
      </c>
      <c r="G1487" t="s">
        <v>39</v>
      </c>
      <c r="H1487" t="s">
        <v>435</v>
      </c>
      <c r="I1487">
        <v>1940.81</v>
      </c>
      <c r="J1487" s="164">
        <v>46219.482270023145</v>
      </c>
      <c r="K1487" s="164">
        <v>46234.443921331018</v>
      </c>
    </row>
    <row r="1488" spans="1:11" x14ac:dyDescent="0.2">
      <c r="A1488" t="s">
        <v>1377</v>
      </c>
      <c r="B1488">
        <v>82</v>
      </c>
      <c r="C1488" t="s">
        <v>474</v>
      </c>
      <c r="D1488" t="s">
        <v>1378</v>
      </c>
      <c r="E1488">
        <v>2027</v>
      </c>
      <c r="F1488" s="163">
        <v>46539</v>
      </c>
      <c r="G1488" t="s">
        <v>38</v>
      </c>
      <c r="H1488" t="s">
        <v>1367</v>
      </c>
      <c r="I1488">
        <v>1940.81</v>
      </c>
      <c r="J1488" s="164">
        <v>46219.482270023145</v>
      </c>
      <c r="K1488" s="164">
        <v>46234.443921331018</v>
      </c>
    </row>
    <row r="1489" spans="1:11" x14ac:dyDescent="0.2">
      <c r="A1489" t="s">
        <v>1377</v>
      </c>
      <c r="B1489">
        <v>82</v>
      </c>
      <c r="C1489" t="s">
        <v>474</v>
      </c>
      <c r="D1489" t="s">
        <v>1378</v>
      </c>
      <c r="E1489">
        <v>2027</v>
      </c>
      <c r="F1489" s="163">
        <v>46539</v>
      </c>
      <c r="G1489" t="s">
        <v>39</v>
      </c>
      <c r="H1489" t="s">
        <v>1367</v>
      </c>
      <c r="I1489">
        <v>1940.81</v>
      </c>
      <c r="J1489" s="164">
        <v>46219.482270023145</v>
      </c>
      <c r="K1489" s="164">
        <v>46234.443921331018</v>
      </c>
    </row>
    <row r="1490" spans="1:11" x14ac:dyDescent="0.2">
      <c r="A1490" t="s">
        <v>1377</v>
      </c>
      <c r="B1490">
        <v>83</v>
      </c>
      <c r="C1490" t="s">
        <v>475</v>
      </c>
      <c r="D1490" t="s">
        <v>1378</v>
      </c>
      <c r="E1490">
        <v>2027</v>
      </c>
      <c r="F1490" s="163">
        <v>46204</v>
      </c>
      <c r="G1490" t="s">
        <v>38</v>
      </c>
      <c r="H1490" t="s">
        <v>435</v>
      </c>
      <c r="I1490">
        <v>1078.23</v>
      </c>
      <c r="J1490" s="164">
        <v>46219.482270023145</v>
      </c>
      <c r="K1490" s="164">
        <v>46234.443921331018</v>
      </c>
    </row>
    <row r="1491" spans="1:11" x14ac:dyDescent="0.2">
      <c r="A1491" t="s">
        <v>1377</v>
      </c>
      <c r="B1491">
        <v>83</v>
      </c>
      <c r="C1491" t="s">
        <v>475</v>
      </c>
      <c r="D1491" t="s">
        <v>1378</v>
      </c>
      <c r="E1491">
        <v>2027</v>
      </c>
      <c r="F1491" s="163">
        <v>46204</v>
      </c>
      <c r="G1491" t="s">
        <v>39</v>
      </c>
      <c r="H1491" t="s">
        <v>435</v>
      </c>
      <c r="I1491">
        <v>1078.23</v>
      </c>
      <c r="J1491" s="164">
        <v>46219.482270023145</v>
      </c>
      <c r="K1491" s="164">
        <v>46234.443921331018</v>
      </c>
    </row>
    <row r="1492" spans="1:11" x14ac:dyDescent="0.2">
      <c r="A1492" t="s">
        <v>1377</v>
      </c>
      <c r="B1492">
        <v>83</v>
      </c>
      <c r="C1492" t="s">
        <v>475</v>
      </c>
      <c r="D1492" t="s">
        <v>1378</v>
      </c>
      <c r="E1492">
        <v>2027</v>
      </c>
      <c r="F1492" s="163">
        <v>46204</v>
      </c>
      <c r="G1492" t="s">
        <v>38</v>
      </c>
      <c r="H1492" t="s">
        <v>1367</v>
      </c>
      <c r="I1492">
        <v>1078.23</v>
      </c>
      <c r="J1492" s="164">
        <v>46219.482270023145</v>
      </c>
      <c r="K1492" s="164">
        <v>46234.443921331018</v>
      </c>
    </row>
    <row r="1493" spans="1:11" x14ac:dyDescent="0.2">
      <c r="A1493" t="s">
        <v>1377</v>
      </c>
      <c r="B1493">
        <v>83</v>
      </c>
      <c r="C1493" t="s">
        <v>475</v>
      </c>
      <c r="D1493" t="s">
        <v>1378</v>
      </c>
      <c r="E1493">
        <v>2027</v>
      </c>
      <c r="F1493" s="163">
        <v>46204</v>
      </c>
      <c r="G1493" t="s">
        <v>39</v>
      </c>
      <c r="H1493" t="s">
        <v>1367</v>
      </c>
      <c r="I1493">
        <v>1078.23</v>
      </c>
      <c r="J1493" s="164">
        <v>46219.482270023145</v>
      </c>
      <c r="K1493" s="164">
        <v>46234.443921331018</v>
      </c>
    </row>
    <row r="1494" spans="1:11" x14ac:dyDescent="0.2">
      <c r="A1494" t="s">
        <v>1377</v>
      </c>
      <c r="B1494">
        <v>83</v>
      </c>
      <c r="C1494" t="s">
        <v>475</v>
      </c>
      <c r="D1494" t="s">
        <v>1378</v>
      </c>
      <c r="E1494">
        <v>2027</v>
      </c>
      <c r="F1494" s="163">
        <v>46235</v>
      </c>
      <c r="G1494" t="s">
        <v>38</v>
      </c>
      <c r="H1494" t="s">
        <v>435</v>
      </c>
      <c r="I1494">
        <v>1078.23</v>
      </c>
      <c r="J1494" s="164">
        <v>46219.482270023145</v>
      </c>
      <c r="K1494" s="164">
        <v>46234.443921331018</v>
      </c>
    </row>
    <row r="1495" spans="1:11" x14ac:dyDescent="0.2">
      <c r="A1495" t="s">
        <v>1377</v>
      </c>
      <c r="B1495">
        <v>83</v>
      </c>
      <c r="C1495" t="s">
        <v>475</v>
      </c>
      <c r="D1495" t="s">
        <v>1378</v>
      </c>
      <c r="E1495">
        <v>2027</v>
      </c>
      <c r="F1495" s="163">
        <v>46235</v>
      </c>
      <c r="G1495" t="s">
        <v>39</v>
      </c>
      <c r="H1495" t="s">
        <v>435</v>
      </c>
      <c r="I1495">
        <v>1078.23</v>
      </c>
      <c r="J1495" s="164">
        <v>46219.482270023145</v>
      </c>
      <c r="K1495" s="164">
        <v>46234.443921331018</v>
      </c>
    </row>
    <row r="1496" spans="1:11" x14ac:dyDescent="0.2">
      <c r="A1496" t="s">
        <v>1377</v>
      </c>
      <c r="B1496">
        <v>83</v>
      </c>
      <c r="C1496" t="s">
        <v>475</v>
      </c>
      <c r="D1496" t="s">
        <v>1378</v>
      </c>
      <c r="E1496">
        <v>2027</v>
      </c>
      <c r="F1496" s="163">
        <v>46235</v>
      </c>
      <c r="G1496" t="s">
        <v>38</v>
      </c>
      <c r="H1496" t="s">
        <v>1367</v>
      </c>
      <c r="I1496">
        <v>1078.23</v>
      </c>
      <c r="J1496" s="164">
        <v>46219.482270023145</v>
      </c>
      <c r="K1496" s="164">
        <v>46234.443921331018</v>
      </c>
    </row>
    <row r="1497" spans="1:11" x14ac:dyDescent="0.2">
      <c r="A1497" t="s">
        <v>1377</v>
      </c>
      <c r="B1497">
        <v>83</v>
      </c>
      <c r="C1497" t="s">
        <v>475</v>
      </c>
      <c r="D1497" t="s">
        <v>1378</v>
      </c>
      <c r="E1497">
        <v>2027</v>
      </c>
      <c r="F1497" s="163">
        <v>46235</v>
      </c>
      <c r="G1497" t="s">
        <v>39</v>
      </c>
      <c r="H1497" t="s">
        <v>1367</v>
      </c>
      <c r="I1497">
        <v>1078.23</v>
      </c>
      <c r="J1497" s="164">
        <v>46219.482270023145</v>
      </c>
      <c r="K1497" s="164">
        <v>46234.443921331018</v>
      </c>
    </row>
    <row r="1498" spans="1:11" x14ac:dyDescent="0.2">
      <c r="A1498" t="s">
        <v>1377</v>
      </c>
      <c r="B1498">
        <v>83</v>
      </c>
      <c r="C1498" t="s">
        <v>475</v>
      </c>
      <c r="D1498" t="s">
        <v>1378</v>
      </c>
      <c r="E1498">
        <v>2027</v>
      </c>
      <c r="F1498" s="163">
        <v>46266</v>
      </c>
      <c r="G1498" t="s">
        <v>38</v>
      </c>
      <c r="H1498" t="s">
        <v>435</v>
      </c>
      <c r="I1498">
        <v>1078.23</v>
      </c>
      <c r="J1498" s="164">
        <v>46219.482270023145</v>
      </c>
      <c r="K1498" s="164">
        <v>46234.443921331018</v>
      </c>
    </row>
    <row r="1499" spans="1:11" x14ac:dyDescent="0.2">
      <c r="A1499" t="s">
        <v>1377</v>
      </c>
      <c r="B1499">
        <v>83</v>
      </c>
      <c r="C1499" t="s">
        <v>475</v>
      </c>
      <c r="D1499" t="s">
        <v>1378</v>
      </c>
      <c r="E1499">
        <v>2027</v>
      </c>
      <c r="F1499" s="163">
        <v>46266</v>
      </c>
      <c r="G1499" t="s">
        <v>39</v>
      </c>
      <c r="H1499" t="s">
        <v>435</v>
      </c>
      <c r="I1499">
        <v>1078.23</v>
      </c>
      <c r="J1499" s="164">
        <v>46219.482270023145</v>
      </c>
      <c r="K1499" s="164">
        <v>46234.443921331018</v>
      </c>
    </row>
    <row r="1500" spans="1:11" x14ac:dyDescent="0.2">
      <c r="A1500" t="s">
        <v>1377</v>
      </c>
      <c r="B1500">
        <v>83</v>
      </c>
      <c r="C1500" t="s">
        <v>475</v>
      </c>
      <c r="D1500" t="s">
        <v>1378</v>
      </c>
      <c r="E1500">
        <v>2027</v>
      </c>
      <c r="F1500" s="163">
        <v>46266</v>
      </c>
      <c r="G1500" t="s">
        <v>38</v>
      </c>
      <c r="H1500" t="s">
        <v>1367</v>
      </c>
      <c r="I1500">
        <v>1078.23</v>
      </c>
      <c r="J1500" s="164">
        <v>46219.482270023145</v>
      </c>
      <c r="K1500" s="164">
        <v>46234.443921331018</v>
      </c>
    </row>
    <row r="1501" spans="1:11" x14ac:dyDescent="0.2">
      <c r="A1501" t="s">
        <v>1377</v>
      </c>
      <c r="B1501">
        <v>83</v>
      </c>
      <c r="C1501" t="s">
        <v>475</v>
      </c>
      <c r="D1501" t="s">
        <v>1378</v>
      </c>
      <c r="E1501">
        <v>2027</v>
      </c>
      <c r="F1501" s="163">
        <v>46266</v>
      </c>
      <c r="G1501" t="s">
        <v>39</v>
      </c>
      <c r="H1501" t="s">
        <v>1367</v>
      </c>
      <c r="I1501">
        <v>1078.23</v>
      </c>
      <c r="J1501" s="164">
        <v>46219.482270023145</v>
      </c>
      <c r="K1501" s="164">
        <v>46234.443921331018</v>
      </c>
    </row>
    <row r="1502" spans="1:11" x14ac:dyDescent="0.2">
      <c r="A1502" t="s">
        <v>1377</v>
      </c>
      <c r="B1502">
        <v>83</v>
      </c>
      <c r="C1502" t="s">
        <v>475</v>
      </c>
      <c r="D1502" t="s">
        <v>1378</v>
      </c>
      <c r="E1502">
        <v>2027</v>
      </c>
      <c r="F1502" s="163">
        <v>46296</v>
      </c>
      <c r="G1502" t="s">
        <v>38</v>
      </c>
      <c r="H1502" t="s">
        <v>435</v>
      </c>
      <c r="I1502">
        <v>1078.23</v>
      </c>
      <c r="J1502" s="164">
        <v>46219.482270023145</v>
      </c>
      <c r="K1502" s="164">
        <v>46234.443921331018</v>
      </c>
    </row>
    <row r="1503" spans="1:11" x14ac:dyDescent="0.2">
      <c r="A1503" t="s">
        <v>1377</v>
      </c>
      <c r="B1503">
        <v>83</v>
      </c>
      <c r="C1503" t="s">
        <v>475</v>
      </c>
      <c r="D1503" t="s">
        <v>1378</v>
      </c>
      <c r="E1503">
        <v>2027</v>
      </c>
      <c r="F1503" s="163">
        <v>46296</v>
      </c>
      <c r="G1503" t="s">
        <v>39</v>
      </c>
      <c r="H1503" t="s">
        <v>435</v>
      </c>
      <c r="I1503">
        <v>1078.23</v>
      </c>
      <c r="J1503" s="164">
        <v>46219.482270023145</v>
      </c>
      <c r="K1503" s="164">
        <v>46234.443921331018</v>
      </c>
    </row>
    <row r="1504" spans="1:11" x14ac:dyDescent="0.2">
      <c r="A1504" t="s">
        <v>1377</v>
      </c>
      <c r="B1504">
        <v>83</v>
      </c>
      <c r="C1504" t="s">
        <v>475</v>
      </c>
      <c r="D1504" t="s">
        <v>1378</v>
      </c>
      <c r="E1504">
        <v>2027</v>
      </c>
      <c r="F1504" s="163">
        <v>46296</v>
      </c>
      <c r="G1504" t="s">
        <v>38</v>
      </c>
      <c r="H1504" t="s">
        <v>1367</v>
      </c>
      <c r="I1504">
        <v>1078.23</v>
      </c>
      <c r="J1504" s="164">
        <v>46219.482270023145</v>
      </c>
      <c r="K1504" s="164">
        <v>46234.443921331018</v>
      </c>
    </row>
    <row r="1505" spans="1:11" x14ac:dyDescent="0.2">
      <c r="A1505" t="s">
        <v>1377</v>
      </c>
      <c r="B1505">
        <v>83</v>
      </c>
      <c r="C1505" t="s">
        <v>475</v>
      </c>
      <c r="D1505" t="s">
        <v>1378</v>
      </c>
      <c r="E1505">
        <v>2027</v>
      </c>
      <c r="F1505" s="163">
        <v>46296</v>
      </c>
      <c r="G1505" t="s">
        <v>39</v>
      </c>
      <c r="H1505" t="s">
        <v>1367</v>
      </c>
      <c r="I1505">
        <v>1078.23</v>
      </c>
      <c r="J1505" s="164">
        <v>46219.482270023145</v>
      </c>
      <c r="K1505" s="164">
        <v>46234.443921331018</v>
      </c>
    </row>
    <row r="1506" spans="1:11" x14ac:dyDescent="0.2">
      <c r="A1506" t="s">
        <v>1377</v>
      </c>
      <c r="B1506">
        <v>83</v>
      </c>
      <c r="C1506" t="s">
        <v>475</v>
      </c>
      <c r="D1506" t="s">
        <v>1378</v>
      </c>
      <c r="E1506">
        <v>2027</v>
      </c>
      <c r="F1506" s="163">
        <v>46327</v>
      </c>
      <c r="G1506" t="s">
        <v>38</v>
      </c>
      <c r="H1506" t="s">
        <v>435</v>
      </c>
      <c r="I1506">
        <v>1078.23</v>
      </c>
      <c r="J1506" s="164">
        <v>46219.482270023145</v>
      </c>
      <c r="K1506" s="164">
        <v>46234.443921331018</v>
      </c>
    </row>
    <row r="1507" spans="1:11" x14ac:dyDescent="0.2">
      <c r="A1507" t="s">
        <v>1377</v>
      </c>
      <c r="B1507">
        <v>83</v>
      </c>
      <c r="C1507" t="s">
        <v>475</v>
      </c>
      <c r="D1507" t="s">
        <v>1378</v>
      </c>
      <c r="E1507">
        <v>2027</v>
      </c>
      <c r="F1507" s="163">
        <v>46327</v>
      </c>
      <c r="G1507" t="s">
        <v>39</v>
      </c>
      <c r="H1507" t="s">
        <v>435</v>
      </c>
      <c r="I1507">
        <v>1078.23</v>
      </c>
      <c r="J1507" s="164">
        <v>46219.482270023145</v>
      </c>
      <c r="K1507" s="164">
        <v>46234.443921331018</v>
      </c>
    </row>
    <row r="1508" spans="1:11" x14ac:dyDescent="0.2">
      <c r="A1508" t="s">
        <v>1377</v>
      </c>
      <c r="B1508">
        <v>83</v>
      </c>
      <c r="C1508" t="s">
        <v>475</v>
      </c>
      <c r="D1508" t="s">
        <v>1378</v>
      </c>
      <c r="E1508">
        <v>2027</v>
      </c>
      <c r="F1508" s="163">
        <v>46327</v>
      </c>
      <c r="G1508" t="s">
        <v>38</v>
      </c>
      <c r="H1508" t="s">
        <v>1367</v>
      </c>
      <c r="I1508">
        <v>1078.23</v>
      </c>
      <c r="J1508" s="164">
        <v>46219.482270023145</v>
      </c>
      <c r="K1508" s="164">
        <v>46234.443921331018</v>
      </c>
    </row>
    <row r="1509" spans="1:11" x14ac:dyDescent="0.2">
      <c r="A1509" t="s">
        <v>1377</v>
      </c>
      <c r="B1509">
        <v>83</v>
      </c>
      <c r="C1509" t="s">
        <v>475</v>
      </c>
      <c r="D1509" t="s">
        <v>1378</v>
      </c>
      <c r="E1509">
        <v>2027</v>
      </c>
      <c r="F1509" s="163">
        <v>46327</v>
      </c>
      <c r="G1509" t="s">
        <v>39</v>
      </c>
      <c r="H1509" t="s">
        <v>1367</v>
      </c>
      <c r="I1509">
        <v>1078.23</v>
      </c>
      <c r="J1509" s="164">
        <v>46219.482270023145</v>
      </c>
      <c r="K1509" s="164">
        <v>46234.443921331018</v>
      </c>
    </row>
    <row r="1510" spans="1:11" x14ac:dyDescent="0.2">
      <c r="A1510" t="s">
        <v>1377</v>
      </c>
      <c r="B1510">
        <v>83</v>
      </c>
      <c r="C1510" t="s">
        <v>475</v>
      </c>
      <c r="D1510" t="s">
        <v>1378</v>
      </c>
      <c r="E1510">
        <v>2027</v>
      </c>
      <c r="F1510" s="163">
        <v>46357</v>
      </c>
      <c r="G1510" t="s">
        <v>38</v>
      </c>
      <c r="H1510" t="s">
        <v>435</v>
      </c>
      <c r="I1510">
        <v>1078.23</v>
      </c>
      <c r="J1510" s="164">
        <v>46219.482270023145</v>
      </c>
      <c r="K1510" s="164">
        <v>46234.443921331018</v>
      </c>
    </row>
    <row r="1511" spans="1:11" x14ac:dyDescent="0.2">
      <c r="A1511" t="s">
        <v>1377</v>
      </c>
      <c r="B1511">
        <v>83</v>
      </c>
      <c r="C1511" t="s">
        <v>475</v>
      </c>
      <c r="D1511" t="s">
        <v>1378</v>
      </c>
      <c r="E1511">
        <v>2027</v>
      </c>
      <c r="F1511" s="163">
        <v>46357</v>
      </c>
      <c r="G1511" t="s">
        <v>39</v>
      </c>
      <c r="H1511" t="s">
        <v>435</v>
      </c>
      <c r="I1511">
        <v>1078.23</v>
      </c>
      <c r="J1511" s="164">
        <v>46219.482270023145</v>
      </c>
      <c r="K1511" s="164">
        <v>46234.443921331018</v>
      </c>
    </row>
    <row r="1512" spans="1:11" x14ac:dyDescent="0.2">
      <c r="A1512" t="s">
        <v>1377</v>
      </c>
      <c r="B1512">
        <v>83</v>
      </c>
      <c r="C1512" t="s">
        <v>475</v>
      </c>
      <c r="D1512" t="s">
        <v>1378</v>
      </c>
      <c r="E1512">
        <v>2027</v>
      </c>
      <c r="F1512" s="163">
        <v>46357</v>
      </c>
      <c r="G1512" t="s">
        <v>38</v>
      </c>
      <c r="H1512" t="s">
        <v>1367</v>
      </c>
      <c r="I1512">
        <v>1078.23</v>
      </c>
      <c r="J1512" s="164">
        <v>46219.482270023145</v>
      </c>
      <c r="K1512" s="164">
        <v>46234.443921331018</v>
      </c>
    </row>
    <row r="1513" spans="1:11" x14ac:dyDescent="0.2">
      <c r="A1513" t="s">
        <v>1377</v>
      </c>
      <c r="B1513">
        <v>83</v>
      </c>
      <c r="C1513" t="s">
        <v>475</v>
      </c>
      <c r="D1513" t="s">
        <v>1378</v>
      </c>
      <c r="E1513">
        <v>2027</v>
      </c>
      <c r="F1513" s="163">
        <v>46357</v>
      </c>
      <c r="G1513" t="s">
        <v>39</v>
      </c>
      <c r="H1513" t="s">
        <v>1367</v>
      </c>
      <c r="I1513">
        <v>1078.23</v>
      </c>
      <c r="J1513" s="164">
        <v>46219.482270023145</v>
      </c>
      <c r="K1513" s="164">
        <v>46234.443921331018</v>
      </c>
    </row>
    <row r="1514" spans="1:11" x14ac:dyDescent="0.2">
      <c r="A1514" t="s">
        <v>1377</v>
      </c>
      <c r="B1514">
        <v>83</v>
      </c>
      <c r="C1514" t="s">
        <v>475</v>
      </c>
      <c r="D1514" t="s">
        <v>1378</v>
      </c>
      <c r="E1514">
        <v>2027</v>
      </c>
      <c r="F1514" s="163">
        <v>46388</v>
      </c>
      <c r="G1514" t="s">
        <v>38</v>
      </c>
      <c r="H1514" t="s">
        <v>435</v>
      </c>
      <c r="I1514">
        <v>1078.23</v>
      </c>
      <c r="J1514" s="164">
        <v>46219.482270023145</v>
      </c>
      <c r="K1514" s="164">
        <v>46234.443921331018</v>
      </c>
    </row>
    <row r="1515" spans="1:11" x14ac:dyDescent="0.2">
      <c r="A1515" t="s">
        <v>1377</v>
      </c>
      <c r="B1515">
        <v>83</v>
      </c>
      <c r="C1515" t="s">
        <v>475</v>
      </c>
      <c r="D1515" t="s">
        <v>1378</v>
      </c>
      <c r="E1515">
        <v>2027</v>
      </c>
      <c r="F1515" s="163">
        <v>46388</v>
      </c>
      <c r="G1515" t="s">
        <v>39</v>
      </c>
      <c r="H1515" t="s">
        <v>435</v>
      </c>
      <c r="I1515">
        <v>1078.23</v>
      </c>
      <c r="J1515" s="164">
        <v>46219.482270023145</v>
      </c>
      <c r="K1515" s="164">
        <v>46234.443921331018</v>
      </c>
    </row>
    <row r="1516" spans="1:11" x14ac:dyDescent="0.2">
      <c r="A1516" t="s">
        <v>1377</v>
      </c>
      <c r="B1516">
        <v>83</v>
      </c>
      <c r="C1516" t="s">
        <v>475</v>
      </c>
      <c r="D1516" t="s">
        <v>1378</v>
      </c>
      <c r="E1516">
        <v>2027</v>
      </c>
      <c r="F1516" s="163">
        <v>46388</v>
      </c>
      <c r="G1516" t="s">
        <v>38</v>
      </c>
      <c r="H1516" t="s">
        <v>1367</v>
      </c>
      <c r="I1516">
        <v>1078.23</v>
      </c>
      <c r="J1516" s="164">
        <v>46219.482270023145</v>
      </c>
      <c r="K1516" s="164">
        <v>46234.443921331018</v>
      </c>
    </row>
    <row r="1517" spans="1:11" x14ac:dyDescent="0.2">
      <c r="A1517" t="s">
        <v>1377</v>
      </c>
      <c r="B1517">
        <v>83</v>
      </c>
      <c r="C1517" t="s">
        <v>475</v>
      </c>
      <c r="D1517" t="s">
        <v>1378</v>
      </c>
      <c r="E1517">
        <v>2027</v>
      </c>
      <c r="F1517" s="163">
        <v>46388</v>
      </c>
      <c r="G1517" t="s">
        <v>39</v>
      </c>
      <c r="H1517" t="s">
        <v>1367</v>
      </c>
      <c r="I1517">
        <v>1078.23</v>
      </c>
      <c r="J1517" s="164">
        <v>46219.482270023145</v>
      </c>
      <c r="K1517" s="164">
        <v>46234.443921331018</v>
      </c>
    </row>
    <row r="1518" spans="1:11" x14ac:dyDescent="0.2">
      <c r="A1518" t="s">
        <v>1377</v>
      </c>
      <c r="B1518">
        <v>83</v>
      </c>
      <c r="C1518" t="s">
        <v>475</v>
      </c>
      <c r="D1518" t="s">
        <v>1378</v>
      </c>
      <c r="E1518">
        <v>2027</v>
      </c>
      <c r="F1518" s="163">
        <v>46419</v>
      </c>
      <c r="G1518" t="s">
        <v>38</v>
      </c>
      <c r="H1518" t="s">
        <v>435</v>
      </c>
      <c r="I1518">
        <v>1078.23</v>
      </c>
      <c r="J1518" s="164">
        <v>46219.482270023145</v>
      </c>
      <c r="K1518" s="164">
        <v>46234.443921331018</v>
      </c>
    </row>
    <row r="1519" spans="1:11" x14ac:dyDescent="0.2">
      <c r="A1519" t="s">
        <v>1377</v>
      </c>
      <c r="B1519">
        <v>83</v>
      </c>
      <c r="C1519" t="s">
        <v>475</v>
      </c>
      <c r="D1519" t="s">
        <v>1378</v>
      </c>
      <c r="E1519">
        <v>2027</v>
      </c>
      <c r="F1519" s="163">
        <v>46419</v>
      </c>
      <c r="G1519" t="s">
        <v>39</v>
      </c>
      <c r="H1519" t="s">
        <v>435</v>
      </c>
      <c r="I1519">
        <v>1078.23</v>
      </c>
      <c r="J1519" s="164">
        <v>46219.482270023145</v>
      </c>
      <c r="K1519" s="164">
        <v>46234.443921331018</v>
      </c>
    </row>
    <row r="1520" spans="1:11" x14ac:dyDescent="0.2">
      <c r="A1520" t="s">
        <v>1377</v>
      </c>
      <c r="B1520">
        <v>83</v>
      </c>
      <c r="C1520" t="s">
        <v>475</v>
      </c>
      <c r="D1520" t="s">
        <v>1378</v>
      </c>
      <c r="E1520">
        <v>2027</v>
      </c>
      <c r="F1520" s="163">
        <v>46419</v>
      </c>
      <c r="G1520" t="s">
        <v>38</v>
      </c>
      <c r="H1520" t="s">
        <v>1367</v>
      </c>
      <c r="I1520">
        <v>1078.23</v>
      </c>
      <c r="J1520" s="164">
        <v>46219.482270023145</v>
      </c>
      <c r="K1520" s="164">
        <v>46234.443921331018</v>
      </c>
    </row>
    <row r="1521" spans="1:11" x14ac:dyDescent="0.2">
      <c r="A1521" t="s">
        <v>1377</v>
      </c>
      <c r="B1521">
        <v>83</v>
      </c>
      <c r="C1521" t="s">
        <v>475</v>
      </c>
      <c r="D1521" t="s">
        <v>1378</v>
      </c>
      <c r="E1521">
        <v>2027</v>
      </c>
      <c r="F1521" s="163">
        <v>46419</v>
      </c>
      <c r="G1521" t="s">
        <v>39</v>
      </c>
      <c r="H1521" t="s">
        <v>1367</v>
      </c>
      <c r="I1521">
        <v>1078.23</v>
      </c>
      <c r="J1521" s="164">
        <v>46219.482270023145</v>
      </c>
      <c r="K1521" s="164">
        <v>46234.443921331018</v>
      </c>
    </row>
    <row r="1522" spans="1:11" x14ac:dyDescent="0.2">
      <c r="A1522" t="s">
        <v>1377</v>
      </c>
      <c r="B1522">
        <v>83</v>
      </c>
      <c r="C1522" t="s">
        <v>475</v>
      </c>
      <c r="D1522" t="s">
        <v>1378</v>
      </c>
      <c r="E1522">
        <v>2027</v>
      </c>
      <c r="F1522" s="163">
        <v>46447</v>
      </c>
      <c r="G1522" t="s">
        <v>38</v>
      </c>
      <c r="H1522" t="s">
        <v>435</v>
      </c>
      <c r="I1522">
        <v>1078.23</v>
      </c>
      <c r="J1522" s="164">
        <v>46219.482270023145</v>
      </c>
      <c r="K1522" s="164">
        <v>46234.443921331018</v>
      </c>
    </row>
    <row r="1523" spans="1:11" x14ac:dyDescent="0.2">
      <c r="A1523" t="s">
        <v>1377</v>
      </c>
      <c r="B1523">
        <v>83</v>
      </c>
      <c r="C1523" t="s">
        <v>475</v>
      </c>
      <c r="D1523" t="s">
        <v>1378</v>
      </c>
      <c r="E1523">
        <v>2027</v>
      </c>
      <c r="F1523" s="163">
        <v>46447</v>
      </c>
      <c r="G1523" t="s">
        <v>39</v>
      </c>
      <c r="H1523" t="s">
        <v>435</v>
      </c>
      <c r="I1523">
        <v>1078.23</v>
      </c>
      <c r="J1523" s="164">
        <v>46219.482270023145</v>
      </c>
      <c r="K1523" s="164">
        <v>46234.443921331018</v>
      </c>
    </row>
    <row r="1524" spans="1:11" x14ac:dyDescent="0.2">
      <c r="A1524" t="s">
        <v>1377</v>
      </c>
      <c r="B1524">
        <v>83</v>
      </c>
      <c r="C1524" t="s">
        <v>475</v>
      </c>
      <c r="D1524" t="s">
        <v>1378</v>
      </c>
      <c r="E1524">
        <v>2027</v>
      </c>
      <c r="F1524" s="163">
        <v>46447</v>
      </c>
      <c r="G1524" t="s">
        <v>38</v>
      </c>
      <c r="H1524" t="s">
        <v>1367</v>
      </c>
      <c r="I1524">
        <v>1078.23</v>
      </c>
      <c r="J1524" s="164">
        <v>46219.482270023145</v>
      </c>
      <c r="K1524" s="164">
        <v>46234.443921331018</v>
      </c>
    </row>
    <row r="1525" spans="1:11" x14ac:dyDescent="0.2">
      <c r="A1525" t="s">
        <v>1377</v>
      </c>
      <c r="B1525">
        <v>83</v>
      </c>
      <c r="C1525" t="s">
        <v>475</v>
      </c>
      <c r="D1525" t="s">
        <v>1378</v>
      </c>
      <c r="E1525">
        <v>2027</v>
      </c>
      <c r="F1525" s="163">
        <v>46447</v>
      </c>
      <c r="G1525" t="s">
        <v>39</v>
      </c>
      <c r="H1525" t="s">
        <v>1367</v>
      </c>
      <c r="I1525">
        <v>1078.23</v>
      </c>
      <c r="J1525" s="164">
        <v>46219.482270023145</v>
      </c>
      <c r="K1525" s="164">
        <v>46234.443921331018</v>
      </c>
    </row>
    <row r="1526" spans="1:11" x14ac:dyDescent="0.2">
      <c r="A1526" t="s">
        <v>1377</v>
      </c>
      <c r="B1526">
        <v>83</v>
      </c>
      <c r="C1526" t="s">
        <v>475</v>
      </c>
      <c r="D1526" t="s">
        <v>1378</v>
      </c>
      <c r="E1526">
        <v>2027</v>
      </c>
      <c r="F1526" s="163">
        <v>46478</v>
      </c>
      <c r="G1526" t="s">
        <v>38</v>
      </c>
      <c r="H1526" t="s">
        <v>435</v>
      </c>
      <c r="I1526">
        <v>1078.23</v>
      </c>
      <c r="J1526" s="164">
        <v>46219.482270023145</v>
      </c>
      <c r="K1526" s="164">
        <v>46234.443921331018</v>
      </c>
    </row>
    <row r="1527" spans="1:11" x14ac:dyDescent="0.2">
      <c r="A1527" t="s">
        <v>1377</v>
      </c>
      <c r="B1527">
        <v>83</v>
      </c>
      <c r="C1527" t="s">
        <v>475</v>
      </c>
      <c r="D1527" t="s">
        <v>1378</v>
      </c>
      <c r="E1527">
        <v>2027</v>
      </c>
      <c r="F1527" s="163">
        <v>46478</v>
      </c>
      <c r="G1527" t="s">
        <v>39</v>
      </c>
      <c r="H1527" t="s">
        <v>435</v>
      </c>
      <c r="I1527">
        <v>1078.23</v>
      </c>
      <c r="J1527" s="164">
        <v>46219.482270023145</v>
      </c>
      <c r="K1527" s="164">
        <v>46234.443921331018</v>
      </c>
    </row>
    <row r="1528" spans="1:11" x14ac:dyDescent="0.2">
      <c r="A1528" t="s">
        <v>1377</v>
      </c>
      <c r="B1528">
        <v>83</v>
      </c>
      <c r="C1528" t="s">
        <v>475</v>
      </c>
      <c r="D1528" t="s">
        <v>1378</v>
      </c>
      <c r="E1528">
        <v>2027</v>
      </c>
      <c r="F1528" s="163">
        <v>46478</v>
      </c>
      <c r="G1528" t="s">
        <v>38</v>
      </c>
      <c r="H1528" t="s">
        <v>1367</v>
      </c>
      <c r="I1528">
        <v>1078.23</v>
      </c>
      <c r="J1528" s="164">
        <v>46219.482270023145</v>
      </c>
      <c r="K1528" s="164">
        <v>46234.443921331018</v>
      </c>
    </row>
    <row r="1529" spans="1:11" x14ac:dyDescent="0.2">
      <c r="A1529" t="s">
        <v>1377</v>
      </c>
      <c r="B1529">
        <v>83</v>
      </c>
      <c r="C1529" t="s">
        <v>475</v>
      </c>
      <c r="D1529" t="s">
        <v>1378</v>
      </c>
      <c r="E1529">
        <v>2027</v>
      </c>
      <c r="F1529" s="163">
        <v>46478</v>
      </c>
      <c r="G1529" t="s">
        <v>39</v>
      </c>
      <c r="H1529" t="s">
        <v>1367</v>
      </c>
      <c r="I1529">
        <v>1078.23</v>
      </c>
      <c r="J1529" s="164">
        <v>46219.482270023145</v>
      </c>
      <c r="K1529" s="164">
        <v>46234.443921331018</v>
      </c>
    </row>
    <row r="1530" spans="1:11" x14ac:dyDescent="0.2">
      <c r="A1530" t="s">
        <v>1377</v>
      </c>
      <c r="B1530">
        <v>83</v>
      </c>
      <c r="C1530" t="s">
        <v>475</v>
      </c>
      <c r="D1530" t="s">
        <v>1378</v>
      </c>
      <c r="E1530">
        <v>2027</v>
      </c>
      <c r="F1530" s="163">
        <v>46508</v>
      </c>
      <c r="G1530" t="s">
        <v>38</v>
      </c>
      <c r="H1530" t="s">
        <v>435</v>
      </c>
      <c r="I1530">
        <v>1078.23</v>
      </c>
      <c r="J1530" s="164">
        <v>46219.482270023145</v>
      </c>
      <c r="K1530" s="164">
        <v>46234.443921331018</v>
      </c>
    </row>
    <row r="1531" spans="1:11" x14ac:dyDescent="0.2">
      <c r="A1531" t="s">
        <v>1377</v>
      </c>
      <c r="B1531">
        <v>83</v>
      </c>
      <c r="C1531" t="s">
        <v>475</v>
      </c>
      <c r="D1531" t="s">
        <v>1378</v>
      </c>
      <c r="E1531">
        <v>2027</v>
      </c>
      <c r="F1531" s="163">
        <v>46508</v>
      </c>
      <c r="G1531" t="s">
        <v>39</v>
      </c>
      <c r="H1531" t="s">
        <v>435</v>
      </c>
      <c r="I1531">
        <v>1078.23</v>
      </c>
      <c r="J1531" s="164">
        <v>46219.482270023145</v>
      </c>
      <c r="K1531" s="164">
        <v>46234.443921331018</v>
      </c>
    </row>
    <row r="1532" spans="1:11" x14ac:dyDescent="0.2">
      <c r="A1532" t="s">
        <v>1377</v>
      </c>
      <c r="B1532">
        <v>83</v>
      </c>
      <c r="C1532" t="s">
        <v>475</v>
      </c>
      <c r="D1532" t="s">
        <v>1378</v>
      </c>
      <c r="E1532">
        <v>2027</v>
      </c>
      <c r="F1532" s="163">
        <v>46508</v>
      </c>
      <c r="G1532" t="s">
        <v>38</v>
      </c>
      <c r="H1532" t="s">
        <v>1367</v>
      </c>
      <c r="I1532">
        <v>1078.23</v>
      </c>
      <c r="J1532" s="164">
        <v>46219.482270023145</v>
      </c>
      <c r="K1532" s="164">
        <v>46234.443921331018</v>
      </c>
    </row>
    <row r="1533" spans="1:11" x14ac:dyDescent="0.2">
      <c r="A1533" t="s">
        <v>1377</v>
      </c>
      <c r="B1533">
        <v>83</v>
      </c>
      <c r="C1533" t="s">
        <v>475</v>
      </c>
      <c r="D1533" t="s">
        <v>1378</v>
      </c>
      <c r="E1533">
        <v>2027</v>
      </c>
      <c r="F1533" s="163">
        <v>46508</v>
      </c>
      <c r="G1533" t="s">
        <v>39</v>
      </c>
      <c r="H1533" t="s">
        <v>1367</v>
      </c>
      <c r="I1533">
        <v>1078.23</v>
      </c>
      <c r="J1533" s="164">
        <v>46219.482270023145</v>
      </c>
      <c r="K1533" s="164">
        <v>46234.443921331018</v>
      </c>
    </row>
    <row r="1534" spans="1:11" x14ac:dyDescent="0.2">
      <c r="A1534" t="s">
        <v>1377</v>
      </c>
      <c r="B1534">
        <v>83</v>
      </c>
      <c r="C1534" t="s">
        <v>475</v>
      </c>
      <c r="D1534" t="s">
        <v>1378</v>
      </c>
      <c r="E1534">
        <v>2027</v>
      </c>
      <c r="F1534" s="163">
        <v>46539</v>
      </c>
      <c r="G1534" t="s">
        <v>38</v>
      </c>
      <c r="H1534" t="s">
        <v>435</v>
      </c>
      <c r="I1534">
        <v>1078.23</v>
      </c>
      <c r="J1534" s="164">
        <v>46219.482270023145</v>
      </c>
      <c r="K1534" s="164">
        <v>46234.443921331018</v>
      </c>
    </row>
    <row r="1535" spans="1:11" x14ac:dyDescent="0.2">
      <c r="A1535" t="s">
        <v>1377</v>
      </c>
      <c r="B1535">
        <v>83</v>
      </c>
      <c r="C1535" t="s">
        <v>475</v>
      </c>
      <c r="D1535" t="s">
        <v>1378</v>
      </c>
      <c r="E1535">
        <v>2027</v>
      </c>
      <c r="F1535" s="163">
        <v>46539</v>
      </c>
      <c r="G1535" t="s">
        <v>39</v>
      </c>
      <c r="H1535" t="s">
        <v>435</v>
      </c>
      <c r="I1535">
        <v>1078.23</v>
      </c>
      <c r="J1535" s="164">
        <v>46219.482270023145</v>
      </c>
      <c r="K1535" s="164">
        <v>46234.443921331018</v>
      </c>
    </row>
    <row r="1536" spans="1:11" x14ac:dyDescent="0.2">
      <c r="A1536" t="s">
        <v>1377</v>
      </c>
      <c r="B1536">
        <v>83</v>
      </c>
      <c r="C1536" t="s">
        <v>475</v>
      </c>
      <c r="D1536" t="s">
        <v>1378</v>
      </c>
      <c r="E1536">
        <v>2027</v>
      </c>
      <c r="F1536" s="163">
        <v>46539</v>
      </c>
      <c r="G1536" t="s">
        <v>38</v>
      </c>
      <c r="H1536" t="s">
        <v>1367</v>
      </c>
      <c r="I1536">
        <v>1078.23</v>
      </c>
      <c r="J1536" s="164">
        <v>46219.482270023145</v>
      </c>
      <c r="K1536" s="164">
        <v>46234.443921331018</v>
      </c>
    </row>
    <row r="1537" spans="1:11" x14ac:dyDescent="0.2">
      <c r="A1537" t="s">
        <v>1377</v>
      </c>
      <c r="B1537">
        <v>83</v>
      </c>
      <c r="C1537" t="s">
        <v>475</v>
      </c>
      <c r="D1537" t="s">
        <v>1378</v>
      </c>
      <c r="E1537">
        <v>2027</v>
      </c>
      <c r="F1537" s="163">
        <v>46539</v>
      </c>
      <c r="G1537" t="s">
        <v>39</v>
      </c>
      <c r="H1537" t="s">
        <v>1367</v>
      </c>
      <c r="I1537">
        <v>1078.23</v>
      </c>
      <c r="J1537" s="164">
        <v>46219.482270023145</v>
      </c>
      <c r="K1537" s="164">
        <v>46234.443921331018</v>
      </c>
    </row>
    <row r="1538" spans="1:11" x14ac:dyDescent="0.2">
      <c r="A1538" t="s">
        <v>1377</v>
      </c>
      <c r="B1538">
        <v>84</v>
      </c>
      <c r="C1538" t="s">
        <v>476</v>
      </c>
      <c r="D1538" t="s">
        <v>1378</v>
      </c>
      <c r="E1538">
        <v>2027</v>
      </c>
      <c r="F1538" s="163">
        <v>46204</v>
      </c>
      <c r="G1538" t="s">
        <v>38</v>
      </c>
      <c r="H1538" t="s">
        <v>435</v>
      </c>
      <c r="I1538">
        <v>754.76</v>
      </c>
      <c r="J1538" s="164">
        <v>46219.482270023145</v>
      </c>
      <c r="K1538" s="164">
        <v>46234.443921331018</v>
      </c>
    </row>
    <row r="1539" spans="1:11" x14ac:dyDescent="0.2">
      <c r="A1539" t="s">
        <v>1377</v>
      </c>
      <c r="B1539">
        <v>84</v>
      </c>
      <c r="C1539" t="s">
        <v>476</v>
      </c>
      <c r="D1539" t="s">
        <v>1378</v>
      </c>
      <c r="E1539">
        <v>2027</v>
      </c>
      <c r="F1539" s="163">
        <v>46204</v>
      </c>
      <c r="G1539" t="s">
        <v>39</v>
      </c>
      <c r="H1539" t="s">
        <v>435</v>
      </c>
      <c r="I1539">
        <v>754.76</v>
      </c>
      <c r="J1539" s="164">
        <v>46219.482270023145</v>
      </c>
      <c r="K1539" s="164">
        <v>46234.443921331018</v>
      </c>
    </row>
    <row r="1540" spans="1:11" x14ac:dyDescent="0.2">
      <c r="A1540" t="s">
        <v>1377</v>
      </c>
      <c r="B1540">
        <v>84</v>
      </c>
      <c r="C1540" t="s">
        <v>476</v>
      </c>
      <c r="D1540" t="s">
        <v>1378</v>
      </c>
      <c r="E1540">
        <v>2027</v>
      </c>
      <c r="F1540" s="163">
        <v>46204</v>
      </c>
      <c r="G1540" t="s">
        <v>38</v>
      </c>
      <c r="H1540" t="s">
        <v>1367</v>
      </c>
      <c r="I1540">
        <v>754.76</v>
      </c>
      <c r="J1540" s="164">
        <v>46219.482270023145</v>
      </c>
      <c r="K1540" s="164">
        <v>46234.443921331018</v>
      </c>
    </row>
    <row r="1541" spans="1:11" x14ac:dyDescent="0.2">
      <c r="A1541" t="s">
        <v>1377</v>
      </c>
      <c r="B1541">
        <v>84</v>
      </c>
      <c r="C1541" t="s">
        <v>476</v>
      </c>
      <c r="D1541" t="s">
        <v>1378</v>
      </c>
      <c r="E1541">
        <v>2027</v>
      </c>
      <c r="F1541" s="163">
        <v>46204</v>
      </c>
      <c r="G1541" t="s">
        <v>39</v>
      </c>
      <c r="H1541" t="s">
        <v>1367</v>
      </c>
      <c r="I1541">
        <v>754.76</v>
      </c>
      <c r="J1541" s="164">
        <v>46219.482270023145</v>
      </c>
      <c r="K1541" s="164">
        <v>46234.443921331018</v>
      </c>
    </row>
    <row r="1542" spans="1:11" x14ac:dyDescent="0.2">
      <c r="A1542" t="s">
        <v>1377</v>
      </c>
      <c r="B1542">
        <v>84</v>
      </c>
      <c r="C1542" t="s">
        <v>476</v>
      </c>
      <c r="D1542" t="s">
        <v>1378</v>
      </c>
      <c r="E1542">
        <v>2027</v>
      </c>
      <c r="F1542" s="163">
        <v>46235</v>
      </c>
      <c r="G1542" t="s">
        <v>38</v>
      </c>
      <c r="H1542" t="s">
        <v>435</v>
      </c>
      <c r="I1542">
        <v>754.76</v>
      </c>
      <c r="J1542" s="164">
        <v>46219.482270023145</v>
      </c>
      <c r="K1542" s="164">
        <v>46234.443921331018</v>
      </c>
    </row>
    <row r="1543" spans="1:11" x14ac:dyDescent="0.2">
      <c r="A1543" t="s">
        <v>1377</v>
      </c>
      <c r="B1543">
        <v>84</v>
      </c>
      <c r="C1543" t="s">
        <v>476</v>
      </c>
      <c r="D1543" t="s">
        <v>1378</v>
      </c>
      <c r="E1543">
        <v>2027</v>
      </c>
      <c r="F1543" s="163">
        <v>46235</v>
      </c>
      <c r="G1543" t="s">
        <v>39</v>
      </c>
      <c r="H1543" t="s">
        <v>435</v>
      </c>
      <c r="I1543">
        <v>754.76</v>
      </c>
      <c r="J1543" s="164">
        <v>46219.482270023145</v>
      </c>
      <c r="K1543" s="164">
        <v>46234.443921331018</v>
      </c>
    </row>
    <row r="1544" spans="1:11" x14ac:dyDescent="0.2">
      <c r="A1544" t="s">
        <v>1377</v>
      </c>
      <c r="B1544">
        <v>84</v>
      </c>
      <c r="C1544" t="s">
        <v>476</v>
      </c>
      <c r="D1544" t="s">
        <v>1378</v>
      </c>
      <c r="E1544">
        <v>2027</v>
      </c>
      <c r="F1544" s="163">
        <v>46235</v>
      </c>
      <c r="G1544" t="s">
        <v>38</v>
      </c>
      <c r="H1544" t="s">
        <v>1367</v>
      </c>
      <c r="I1544">
        <v>754.76</v>
      </c>
      <c r="J1544" s="164">
        <v>46219.482270023145</v>
      </c>
      <c r="K1544" s="164">
        <v>46234.443921331018</v>
      </c>
    </row>
    <row r="1545" spans="1:11" x14ac:dyDescent="0.2">
      <c r="A1545" t="s">
        <v>1377</v>
      </c>
      <c r="B1545">
        <v>84</v>
      </c>
      <c r="C1545" t="s">
        <v>476</v>
      </c>
      <c r="D1545" t="s">
        <v>1378</v>
      </c>
      <c r="E1545">
        <v>2027</v>
      </c>
      <c r="F1545" s="163">
        <v>46235</v>
      </c>
      <c r="G1545" t="s">
        <v>39</v>
      </c>
      <c r="H1545" t="s">
        <v>1367</v>
      </c>
      <c r="I1545">
        <v>754.76</v>
      </c>
      <c r="J1545" s="164">
        <v>46219.482270023145</v>
      </c>
      <c r="K1545" s="164">
        <v>46234.443921331018</v>
      </c>
    </row>
    <row r="1546" spans="1:11" x14ac:dyDescent="0.2">
      <c r="A1546" t="s">
        <v>1377</v>
      </c>
      <c r="B1546">
        <v>84</v>
      </c>
      <c r="C1546" t="s">
        <v>476</v>
      </c>
      <c r="D1546" t="s">
        <v>1378</v>
      </c>
      <c r="E1546">
        <v>2027</v>
      </c>
      <c r="F1546" s="163">
        <v>46266</v>
      </c>
      <c r="G1546" t="s">
        <v>38</v>
      </c>
      <c r="H1546" t="s">
        <v>435</v>
      </c>
      <c r="I1546">
        <v>754.76</v>
      </c>
      <c r="J1546" s="164">
        <v>46219.482270023145</v>
      </c>
      <c r="K1546" s="164">
        <v>46234.443921331018</v>
      </c>
    </row>
    <row r="1547" spans="1:11" x14ac:dyDescent="0.2">
      <c r="A1547" t="s">
        <v>1377</v>
      </c>
      <c r="B1547">
        <v>84</v>
      </c>
      <c r="C1547" t="s">
        <v>476</v>
      </c>
      <c r="D1547" t="s">
        <v>1378</v>
      </c>
      <c r="E1547">
        <v>2027</v>
      </c>
      <c r="F1547" s="163">
        <v>46266</v>
      </c>
      <c r="G1547" t="s">
        <v>39</v>
      </c>
      <c r="H1547" t="s">
        <v>435</v>
      </c>
      <c r="I1547">
        <v>754.76</v>
      </c>
      <c r="J1547" s="164">
        <v>46219.482270023145</v>
      </c>
      <c r="K1547" s="164">
        <v>46234.443921331018</v>
      </c>
    </row>
    <row r="1548" spans="1:11" x14ac:dyDescent="0.2">
      <c r="A1548" t="s">
        <v>1377</v>
      </c>
      <c r="B1548">
        <v>84</v>
      </c>
      <c r="C1548" t="s">
        <v>476</v>
      </c>
      <c r="D1548" t="s">
        <v>1378</v>
      </c>
      <c r="E1548">
        <v>2027</v>
      </c>
      <c r="F1548" s="163">
        <v>46266</v>
      </c>
      <c r="G1548" t="s">
        <v>38</v>
      </c>
      <c r="H1548" t="s">
        <v>1367</v>
      </c>
      <c r="I1548">
        <v>754.76</v>
      </c>
      <c r="J1548" s="164">
        <v>46219.482270023145</v>
      </c>
      <c r="K1548" s="164">
        <v>46234.443921331018</v>
      </c>
    </row>
    <row r="1549" spans="1:11" x14ac:dyDescent="0.2">
      <c r="A1549" t="s">
        <v>1377</v>
      </c>
      <c r="B1549">
        <v>84</v>
      </c>
      <c r="C1549" t="s">
        <v>476</v>
      </c>
      <c r="D1549" t="s">
        <v>1378</v>
      </c>
      <c r="E1549">
        <v>2027</v>
      </c>
      <c r="F1549" s="163">
        <v>46266</v>
      </c>
      <c r="G1549" t="s">
        <v>39</v>
      </c>
      <c r="H1549" t="s">
        <v>1367</v>
      </c>
      <c r="I1549">
        <v>754.76</v>
      </c>
      <c r="J1549" s="164">
        <v>46219.482270023145</v>
      </c>
      <c r="K1549" s="164">
        <v>46234.443921331018</v>
      </c>
    </row>
    <row r="1550" spans="1:11" x14ac:dyDescent="0.2">
      <c r="A1550" t="s">
        <v>1377</v>
      </c>
      <c r="B1550">
        <v>84</v>
      </c>
      <c r="C1550" t="s">
        <v>476</v>
      </c>
      <c r="D1550" t="s">
        <v>1378</v>
      </c>
      <c r="E1550">
        <v>2027</v>
      </c>
      <c r="F1550" s="163">
        <v>46296</v>
      </c>
      <c r="G1550" t="s">
        <v>38</v>
      </c>
      <c r="H1550" t="s">
        <v>435</v>
      </c>
      <c r="I1550">
        <v>754.76</v>
      </c>
      <c r="J1550" s="164">
        <v>46219.482270023145</v>
      </c>
      <c r="K1550" s="164">
        <v>46234.443921331018</v>
      </c>
    </row>
    <row r="1551" spans="1:11" x14ac:dyDescent="0.2">
      <c r="A1551" t="s">
        <v>1377</v>
      </c>
      <c r="B1551">
        <v>84</v>
      </c>
      <c r="C1551" t="s">
        <v>476</v>
      </c>
      <c r="D1551" t="s">
        <v>1378</v>
      </c>
      <c r="E1551">
        <v>2027</v>
      </c>
      <c r="F1551" s="163">
        <v>46296</v>
      </c>
      <c r="G1551" t="s">
        <v>39</v>
      </c>
      <c r="H1551" t="s">
        <v>435</v>
      </c>
      <c r="I1551">
        <v>754.76</v>
      </c>
      <c r="J1551" s="164">
        <v>46219.482270023145</v>
      </c>
      <c r="K1551" s="164">
        <v>46234.443921331018</v>
      </c>
    </row>
    <row r="1552" spans="1:11" x14ac:dyDescent="0.2">
      <c r="A1552" t="s">
        <v>1377</v>
      </c>
      <c r="B1552">
        <v>84</v>
      </c>
      <c r="C1552" t="s">
        <v>476</v>
      </c>
      <c r="D1552" t="s">
        <v>1378</v>
      </c>
      <c r="E1552">
        <v>2027</v>
      </c>
      <c r="F1552" s="163">
        <v>46296</v>
      </c>
      <c r="G1552" t="s">
        <v>38</v>
      </c>
      <c r="H1552" t="s">
        <v>1367</v>
      </c>
      <c r="I1552">
        <v>754.76</v>
      </c>
      <c r="J1552" s="164">
        <v>46219.482270023145</v>
      </c>
      <c r="K1552" s="164">
        <v>46234.443921331018</v>
      </c>
    </row>
    <row r="1553" spans="1:11" x14ac:dyDescent="0.2">
      <c r="A1553" t="s">
        <v>1377</v>
      </c>
      <c r="B1553">
        <v>84</v>
      </c>
      <c r="C1553" t="s">
        <v>476</v>
      </c>
      <c r="D1553" t="s">
        <v>1378</v>
      </c>
      <c r="E1553">
        <v>2027</v>
      </c>
      <c r="F1553" s="163">
        <v>46296</v>
      </c>
      <c r="G1553" t="s">
        <v>39</v>
      </c>
      <c r="H1553" t="s">
        <v>1367</v>
      </c>
      <c r="I1553">
        <v>754.76</v>
      </c>
      <c r="J1553" s="164">
        <v>46219.482270023145</v>
      </c>
      <c r="K1553" s="164">
        <v>46234.443921331018</v>
      </c>
    </row>
    <row r="1554" spans="1:11" x14ac:dyDescent="0.2">
      <c r="A1554" t="s">
        <v>1377</v>
      </c>
      <c r="B1554">
        <v>84</v>
      </c>
      <c r="C1554" t="s">
        <v>476</v>
      </c>
      <c r="D1554" t="s">
        <v>1378</v>
      </c>
      <c r="E1554">
        <v>2027</v>
      </c>
      <c r="F1554" s="163">
        <v>46327</v>
      </c>
      <c r="G1554" t="s">
        <v>38</v>
      </c>
      <c r="H1554" t="s">
        <v>435</v>
      </c>
      <c r="I1554">
        <v>754.76</v>
      </c>
      <c r="J1554" s="164">
        <v>46219.482270023145</v>
      </c>
      <c r="K1554" s="164">
        <v>46234.443921331018</v>
      </c>
    </row>
    <row r="1555" spans="1:11" x14ac:dyDescent="0.2">
      <c r="A1555" t="s">
        <v>1377</v>
      </c>
      <c r="B1555">
        <v>84</v>
      </c>
      <c r="C1555" t="s">
        <v>476</v>
      </c>
      <c r="D1555" t="s">
        <v>1378</v>
      </c>
      <c r="E1555">
        <v>2027</v>
      </c>
      <c r="F1555" s="163">
        <v>46327</v>
      </c>
      <c r="G1555" t="s">
        <v>39</v>
      </c>
      <c r="H1555" t="s">
        <v>435</v>
      </c>
      <c r="I1555">
        <v>754.76</v>
      </c>
      <c r="J1555" s="164">
        <v>46219.482270023145</v>
      </c>
      <c r="K1555" s="164">
        <v>46234.443921331018</v>
      </c>
    </row>
    <row r="1556" spans="1:11" x14ac:dyDescent="0.2">
      <c r="A1556" t="s">
        <v>1377</v>
      </c>
      <c r="B1556">
        <v>84</v>
      </c>
      <c r="C1556" t="s">
        <v>476</v>
      </c>
      <c r="D1556" t="s">
        <v>1378</v>
      </c>
      <c r="E1556">
        <v>2027</v>
      </c>
      <c r="F1556" s="163">
        <v>46327</v>
      </c>
      <c r="G1556" t="s">
        <v>38</v>
      </c>
      <c r="H1556" t="s">
        <v>1367</v>
      </c>
      <c r="I1556">
        <v>754.76</v>
      </c>
      <c r="J1556" s="164">
        <v>46219.482270023145</v>
      </c>
      <c r="K1556" s="164">
        <v>46234.443921331018</v>
      </c>
    </row>
    <row r="1557" spans="1:11" x14ac:dyDescent="0.2">
      <c r="A1557" t="s">
        <v>1377</v>
      </c>
      <c r="B1557">
        <v>84</v>
      </c>
      <c r="C1557" t="s">
        <v>476</v>
      </c>
      <c r="D1557" t="s">
        <v>1378</v>
      </c>
      <c r="E1557">
        <v>2027</v>
      </c>
      <c r="F1557" s="163">
        <v>46327</v>
      </c>
      <c r="G1557" t="s">
        <v>39</v>
      </c>
      <c r="H1557" t="s">
        <v>1367</v>
      </c>
      <c r="I1557">
        <v>754.76</v>
      </c>
      <c r="J1557" s="164">
        <v>46219.482270023145</v>
      </c>
      <c r="K1557" s="164">
        <v>46234.443921331018</v>
      </c>
    </row>
    <row r="1558" spans="1:11" x14ac:dyDescent="0.2">
      <c r="A1558" t="s">
        <v>1377</v>
      </c>
      <c r="B1558">
        <v>84</v>
      </c>
      <c r="C1558" t="s">
        <v>476</v>
      </c>
      <c r="D1558" t="s">
        <v>1378</v>
      </c>
      <c r="E1558">
        <v>2027</v>
      </c>
      <c r="F1558" s="163">
        <v>46357</v>
      </c>
      <c r="G1558" t="s">
        <v>38</v>
      </c>
      <c r="H1558" t="s">
        <v>435</v>
      </c>
      <c r="I1558">
        <v>754.76</v>
      </c>
      <c r="J1558" s="164">
        <v>46219.482270023145</v>
      </c>
      <c r="K1558" s="164">
        <v>46234.443921331018</v>
      </c>
    </row>
    <row r="1559" spans="1:11" x14ac:dyDescent="0.2">
      <c r="A1559" t="s">
        <v>1377</v>
      </c>
      <c r="B1559">
        <v>84</v>
      </c>
      <c r="C1559" t="s">
        <v>476</v>
      </c>
      <c r="D1559" t="s">
        <v>1378</v>
      </c>
      <c r="E1559">
        <v>2027</v>
      </c>
      <c r="F1559" s="163">
        <v>46357</v>
      </c>
      <c r="G1559" t="s">
        <v>39</v>
      </c>
      <c r="H1559" t="s">
        <v>435</v>
      </c>
      <c r="I1559">
        <v>754.76</v>
      </c>
      <c r="J1559" s="164">
        <v>46219.482270023145</v>
      </c>
      <c r="K1559" s="164">
        <v>46234.443921331018</v>
      </c>
    </row>
    <row r="1560" spans="1:11" x14ac:dyDescent="0.2">
      <c r="A1560" t="s">
        <v>1377</v>
      </c>
      <c r="B1560">
        <v>84</v>
      </c>
      <c r="C1560" t="s">
        <v>476</v>
      </c>
      <c r="D1560" t="s">
        <v>1378</v>
      </c>
      <c r="E1560">
        <v>2027</v>
      </c>
      <c r="F1560" s="163">
        <v>46357</v>
      </c>
      <c r="G1560" t="s">
        <v>38</v>
      </c>
      <c r="H1560" t="s">
        <v>1367</v>
      </c>
      <c r="I1560">
        <v>754.76</v>
      </c>
      <c r="J1560" s="164">
        <v>46219.482270023145</v>
      </c>
      <c r="K1560" s="164">
        <v>46234.443921331018</v>
      </c>
    </row>
    <row r="1561" spans="1:11" x14ac:dyDescent="0.2">
      <c r="A1561" t="s">
        <v>1377</v>
      </c>
      <c r="B1561">
        <v>84</v>
      </c>
      <c r="C1561" t="s">
        <v>476</v>
      </c>
      <c r="D1561" t="s">
        <v>1378</v>
      </c>
      <c r="E1561">
        <v>2027</v>
      </c>
      <c r="F1561" s="163">
        <v>46357</v>
      </c>
      <c r="G1561" t="s">
        <v>39</v>
      </c>
      <c r="H1561" t="s">
        <v>1367</v>
      </c>
      <c r="I1561">
        <v>754.76</v>
      </c>
      <c r="J1561" s="164">
        <v>46219.482270023145</v>
      </c>
      <c r="K1561" s="164">
        <v>46234.443921331018</v>
      </c>
    </row>
    <row r="1562" spans="1:11" x14ac:dyDescent="0.2">
      <c r="A1562" t="s">
        <v>1377</v>
      </c>
      <c r="B1562">
        <v>84</v>
      </c>
      <c r="C1562" t="s">
        <v>476</v>
      </c>
      <c r="D1562" t="s">
        <v>1378</v>
      </c>
      <c r="E1562">
        <v>2027</v>
      </c>
      <c r="F1562" s="163">
        <v>46388</v>
      </c>
      <c r="G1562" t="s">
        <v>38</v>
      </c>
      <c r="H1562" t="s">
        <v>435</v>
      </c>
      <c r="I1562">
        <v>754.76</v>
      </c>
      <c r="J1562" s="164">
        <v>46219.482270023145</v>
      </c>
      <c r="K1562" s="164">
        <v>46234.443921331018</v>
      </c>
    </row>
    <row r="1563" spans="1:11" x14ac:dyDescent="0.2">
      <c r="A1563" t="s">
        <v>1377</v>
      </c>
      <c r="B1563">
        <v>84</v>
      </c>
      <c r="C1563" t="s">
        <v>476</v>
      </c>
      <c r="D1563" t="s">
        <v>1378</v>
      </c>
      <c r="E1563">
        <v>2027</v>
      </c>
      <c r="F1563" s="163">
        <v>46388</v>
      </c>
      <c r="G1563" t="s">
        <v>39</v>
      </c>
      <c r="H1563" t="s">
        <v>435</v>
      </c>
      <c r="I1563">
        <v>754.76</v>
      </c>
      <c r="J1563" s="164">
        <v>46219.482270023145</v>
      </c>
      <c r="K1563" s="164">
        <v>46234.443921331018</v>
      </c>
    </row>
    <row r="1564" spans="1:11" x14ac:dyDescent="0.2">
      <c r="A1564" t="s">
        <v>1377</v>
      </c>
      <c r="B1564">
        <v>84</v>
      </c>
      <c r="C1564" t="s">
        <v>476</v>
      </c>
      <c r="D1564" t="s">
        <v>1378</v>
      </c>
      <c r="E1564">
        <v>2027</v>
      </c>
      <c r="F1564" s="163">
        <v>46388</v>
      </c>
      <c r="G1564" t="s">
        <v>38</v>
      </c>
      <c r="H1564" t="s">
        <v>1367</v>
      </c>
      <c r="I1564">
        <v>754.76</v>
      </c>
      <c r="J1564" s="164">
        <v>46219.482270023145</v>
      </c>
      <c r="K1564" s="164">
        <v>46234.443921331018</v>
      </c>
    </row>
    <row r="1565" spans="1:11" x14ac:dyDescent="0.2">
      <c r="A1565" t="s">
        <v>1377</v>
      </c>
      <c r="B1565">
        <v>84</v>
      </c>
      <c r="C1565" t="s">
        <v>476</v>
      </c>
      <c r="D1565" t="s">
        <v>1378</v>
      </c>
      <c r="E1565">
        <v>2027</v>
      </c>
      <c r="F1565" s="163">
        <v>46388</v>
      </c>
      <c r="G1565" t="s">
        <v>39</v>
      </c>
      <c r="H1565" t="s">
        <v>1367</v>
      </c>
      <c r="I1565">
        <v>754.76</v>
      </c>
      <c r="J1565" s="164">
        <v>46219.482270023145</v>
      </c>
      <c r="K1565" s="164">
        <v>46234.443921331018</v>
      </c>
    </row>
    <row r="1566" spans="1:11" x14ac:dyDescent="0.2">
      <c r="A1566" t="s">
        <v>1377</v>
      </c>
      <c r="B1566">
        <v>84</v>
      </c>
      <c r="C1566" t="s">
        <v>476</v>
      </c>
      <c r="D1566" t="s">
        <v>1378</v>
      </c>
      <c r="E1566">
        <v>2027</v>
      </c>
      <c r="F1566" s="163">
        <v>46419</v>
      </c>
      <c r="G1566" t="s">
        <v>38</v>
      </c>
      <c r="H1566" t="s">
        <v>435</v>
      </c>
      <c r="I1566">
        <v>754.76</v>
      </c>
      <c r="J1566" s="164">
        <v>46219.482270023145</v>
      </c>
      <c r="K1566" s="164">
        <v>46234.443921331018</v>
      </c>
    </row>
    <row r="1567" spans="1:11" x14ac:dyDescent="0.2">
      <c r="A1567" t="s">
        <v>1377</v>
      </c>
      <c r="B1567">
        <v>84</v>
      </c>
      <c r="C1567" t="s">
        <v>476</v>
      </c>
      <c r="D1567" t="s">
        <v>1378</v>
      </c>
      <c r="E1567">
        <v>2027</v>
      </c>
      <c r="F1567" s="163">
        <v>46419</v>
      </c>
      <c r="G1567" t="s">
        <v>39</v>
      </c>
      <c r="H1567" t="s">
        <v>435</v>
      </c>
      <c r="I1567">
        <v>754.76</v>
      </c>
      <c r="J1567" s="164">
        <v>46219.482270023145</v>
      </c>
      <c r="K1567" s="164">
        <v>46234.443921331018</v>
      </c>
    </row>
    <row r="1568" spans="1:11" x14ac:dyDescent="0.2">
      <c r="A1568" t="s">
        <v>1377</v>
      </c>
      <c r="B1568">
        <v>84</v>
      </c>
      <c r="C1568" t="s">
        <v>476</v>
      </c>
      <c r="D1568" t="s">
        <v>1378</v>
      </c>
      <c r="E1568">
        <v>2027</v>
      </c>
      <c r="F1568" s="163">
        <v>46419</v>
      </c>
      <c r="G1568" t="s">
        <v>38</v>
      </c>
      <c r="H1568" t="s">
        <v>1367</v>
      </c>
      <c r="I1568">
        <v>754.76</v>
      </c>
      <c r="J1568" s="164">
        <v>46219.482270023145</v>
      </c>
      <c r="K1568" s="164">
        <v>46234.443921331018</v>
      </c>
    </row>
    <row r="1569" spans="1:11" x14ac:dyDescent="0.2">
      <c r="A1569" t="s">
        <v>1377</v>
      </c>
      <c r="B1569">
        <v>84</v>
      </c>
      <c r="C1569" t="s">
        <v>476</v>
      </c>
      <c r="D1569" t="s">
        <v>1378</v>
      </c>
      <c r="E1569">
        <v>2027</v>
      </c>
      <c r="F1569" s="163">
        <v>46419</v>
      </c>
      <c r="G1569" t="s">
        <v>39</v>
      </c>
      <c r="H1569" t="s">
        <v>1367</v>
      </c>
      <c r="I1569">
        <v>754.76</v>
      </c>
      <c r="J1569" s="164">
        <v>46219.482270023145</v>
      </c>
      <c r="K1569" s="164">
        <v>46234.443921331018</v>
      </c>
    </row>
    <row r="1570" spans="1:11" x14ac:dyDescent="0.2">
      <c r="A1570" t="s">
        <v>1377</v>
      </c>
      <c r="B1570">
        <v>84</v>
      </c>
      <c r="C1570" t="s">
        <v>476</v>
      </c>
      <c r="D1570" t="s">
        <v>1378</v>
      </c>
      <c r="E1570">
        <v>2027</v>
      </c>
      <c r="F1570" s="163">
        <v>46447</v>
      </c>
      <c r="G1570" t="s">
        <v>38</v>
      </c>
      <c r="H1570" t="s">
        <v>435</v>
      </c>
      <c r="I1570">
        <v>754.76</v>
      </c>
      <c r="J1570" s="164">
        <v>46219.482270023145</v>
      </c>
      <c r="K1570" s="164">
        <v>46234.443921331018</v>
      </c>
    </row>
    <row r="1571" spans="1:11" x14ac:dyDescent="0.2">
      <c r="A1571" t="s">
        <v>1377</v>
      </c>
      <c r="B1571">
        <v>84</v>
      </c>
      <c r="C1571" t="s">
        <v>476</v>
      </c>
      <c r="D1571" t="s">
        <v>1378</v>
      </c>
      <c r="E1571">
        <v>2027</v>
      </c>
      <c r="F1571" s="163">
        <v>46447</v>
      </c>
      <c r="G1571" t="s">
        <v>39</v>
      </c>
      <c r="H1571" t="s">
        <v>435</v>
      </c>
      <c r="I1571">
        <v>754.76</v>
      </c>
      <c r="J1571" s="164">
        <v>46219.482270023145</v>
      </c>
      <c r="K1571" s="164">
        <v>46234.443921331018</v>
      </c>
    </row>
    <row r="1572" spans="1:11" x14ac:dyDescent="0.2">
      <c r="A1572" t="s">
        <v>1377</v>
      </c>
      <c r="B1572">
        <v>84</v>
      </c>
      <c r="C1572" t="s">
        <v>476</v>
      </c>
      <c r="D1572" t="s">
        <v>1378</v>
      </c>
      <c r="E1572">
        <v>2027</v>
      </c>
      <c r="F1572" s="163">
        <v>46447</v>
      </c>
      <c r="G1572" t="s">
        <v>38</v>
      </c>
      <c r="H1572" t="s">
        <v>1367</v>
      </c>
      <c r="I1572">
        <v>754.76</v>
      </c>
      <c r="J1572" s="164">
        <v>46219.482270023145</v>
      </c>
      <c r="K1572" s="164">
        <v>46234.443921331018</v>
      </c>
    </row>
    <row r="1573" spans="1:11" x14ac:dyDescent="0.2">
      <c r="A1573" t="s">
        <v>1377</v>
      </c>
      <c r="B1573">
        <v>84</v>
      </c>
      <c r="C1573" t="s">
        <v>476</v>
      </c>
      <c r="D1573" t="s">
        <v>1378</v>
      </c>
      <c r="E1573">
        <v>2027</v>
      </c>
      <c r="F1573" s="163">
        <v>46447</v>
      </c>
      <c r="G1573" t="s">
        <v>39</v>
      </c>
      <c r="H1573" t="s">
        <v>1367</v>
      </c>
      <c r="I1573">
        <v>754.76</v>
      </c>
      <c r="J1573" s="164">
        <v>46219.482270023145</v>
      </c>
      <c r="K1573" s="164">
        <v>46234.443921331018</v>
      </c>
    </row>
    <row r="1574" spans="1:11" x14ac:dyDescent="0.2">
      <c r="A1574" t="s">
        <v>1377</v>
      </c>
      <c r="B1574">
        <v>84</v>
      </c>
      <c r="C1574" t="s">
        <v>476</v>
      </c>
      <c r="D1574" t="s">
        <v>1378</v>
      </c>
      <c r="E1574">
        <v>2027</v>
      </c>
      <c r="F1574" s="163">
        <v>46478</v>
      </c>
      <c r="G1574" t="s">
        <v>38</v>
      </c>
      <c r="H1574" t="s">
        <v>435</v>
      </c>
      <c r="I1574">
        <v>754.76</v>
      </c>
      <c r="J1574" s="164">
        <v>46219.482270023145</v>
      </c>
      <c r="K1574" s="164">
        <v>46234.443921331018</v>
      </c>
    </row>
    <row r="1575" spans="1:11" x14ac:dyDescent="0.2">
      <c r="A1575" t="s">
        <v>1377</v>
      </c>
      <c r="B1575">
        <v>84</v>
      </c>
      <c r="C1575" t="s">
        <v>476</v>
      </c>
      <c r="D1575" t="s">
        <v>1378</v>
      </c>
      <c r="E1575">
        <v>2027</v>
      </c>
      <c r="F1575" s="163">
        <v>46478</v>
      </c>
      <c r="G1575" t="s">
        <v>39</v>
      </c>
      <c r="H1575" t="s">
        <v>435</v>
      </c>
      <c r="I1575">
        <v>754.76</v>
      </c>
      <c r="J1575" s="164">
        <v>46219.482270023145</v>
      </c>
      <c r="K1575" s="164">
        <v>46234.443921331018</v>
      </c>
    </row>
    <row r="1576" spans="1:11" x14ac:dyDescent="0.2">
      <c r="A1576" t="s">
        <v>1377</v>
      </c>
      <c r="B1576">
        <v>84</v>
      </c>
      <c r="C1576" t="s">
        <v>476</v>
      </c>
      <c r="D1576" t="s">
        <v>1378</v>
      </c>
      <c r="E1576">
        <v>2027</v>
      </c>
      <c r="F1576" s="163">
        <v>46478</v>
      </c>
      <c r="G1576" t="s">
        <v>38</v>
      </c>
      <c r="H1576" t="s">
        <v>1367</v>
      </c>
      <c r="I1576">
        <v>754.76</v>
      </c>
      <c r="J1576" s="164">
        <v>46219.482270023145</v>
      </c>
      <c r="K1576" s="164">
        <v>46234.443921331018</v>
      </c>
    </row>
    <row r="1577" spans="1:11" x14ac:dyDescent="0.2">
      <c r="A1577" t="s">
        <v>1377</v>
      </c>
      <c r="B1577">
        <v>84</v>
      </c>
      <c r="C1577" t="s">
        <v>476</v>
      </c>
      <c r="D1577" t="s">
        <v>1378</v>
      </c>
      <c r="E1577">
        <v>2027</v>
      </c>
      <c r="F1577" s="163">
        <v>46478</v>
      </c>
      <c r="G1577" t="s">
        <v>39</v>
      </c>
      <c r="H1577" t="s">
        <v>1367</v>
      </c>
      <c r="I1577">
        <v>754.76</v>
      </c>
      <c r="J1577" s="164">
        <v>46219.482270023145</v>
      </c>
      <c r="K1577" s="164">
        <v>46234.443921331018</v>
      </c>
    </row>
    <row r="1578" spans="1:11" x14ac:dyDescent="0.2">
      <c r="A1578" t="s">
        <v>1377</v>
      </c>
      <c r="B1578">
        <v>84</v>
      </c>
      <c r="C1578" t="s">
        <v>476</v>
      </c>
      <c r="D1578" t="s">
        <v>1378</v>
      </c>
      <c r="E1578">
        <v>2027</v>
      </c>
      <c r="F1578" s="163">
        <v>46508</v>
      </c>
      <c r="G1578" t="s">
        <v>38</v>
      </c>
      <c r="H1578" t="s">
        <v>435</v>
      </c>
      <c r="I1578">
        <v>754.76</v>
      </c>
      <c r="J1578" s="164">
        <v>46219.482270023145</v>
      </c>
      <c r="K1578" s="164">
        <v>46234.443921331018</v>
      </c>
    </row>
    <row r="1579" spans="1:11" x14ac:dyDescent="0.2">
      <c r="A1579" t="s">
        <v>1377</v>
      </c>
      <c r="B1579">
        <v>84</v>
      </c>
      <c r="C1579" t="s">
        <v>476</v>
      </c>
      <c r="D1579" t="s">
        <v>1378</v>
      </c>
      <c r="E1579">
        <v>2027</v>
      </c>
      <c r="F1579" s="163">
        <v>46508</v>
      </c>
      <c r="G1579" t="s">
        <v>39</v>
      </c>
      <c r="H1579" t="s">
        <v>435</v>
      </c>
      <c r="I1579">
        <v>754.76</v>
      </c>
      <c r="J1579" s="164">
        <v>46219.482270023145</v>
      </c>
      <c r="K1579" s="164">
        <v>46234.443921331018</v>
      </c>
    </row>
    <row r="1580" spans="1:11" x14ac:dyDescent="0.2">
      <c r="A1580" t="s">
        <v>1377</v>
      </c>
      <c r="B1580">
        <v>84</v>
      </c>
      <c r="C1580" t="s">
        <v>476</v>
      </c>
      <c r="D1580" t="s">
        <v>1378</v>
      </c>
      <c r="E1580">
        <v>2027</v>
      </c>
      <c r="F1580" s="163">
        <v>46508</v>
      </c>
      <c r="G1580" t="s">
        <v>38</v>
      </c>
      <c r="H1580" t="s">
        <v>1367</v>
      </c>
      <c r="I1580">
        <v>754.76</v>
      </c>
      <c r="J1580" s="164">
        <v>46219.482270023145</v>
      </c>
      <c r="K1580" s="164">
        <v>46234.443921331018</v>
      </c>
    </row>
    <row r="1581" spans="1:11" x14ac:dyDescent="0.2">
      <c r="A1581" t="s">
        <v>1377</v>
      </c>
      <c r="B1581">
        <v>84</v>
      </c>
      <c r="C1581" t="s">
        <v>476</v>
      </c>
      <c r="D1581" t="s">
        <v>1378</v>
      </c>
      <c r="E1581">
        <v>2027</v>
      </c>
      <c r="F1581" s="163">
        <v>46508</v>
      </c>
      <c r="G1581" t="s">
        <v>39</v>
      </c>
      <c r="H1581" t="s">
        <v>1367</v>
      </c>
      <c r="I1581">
        <v>754.76</v>
      </c>
      <c r="J1581" s="164">
        <v>46219.482270023145</v>
      </c>
      <c r="K1581" s="164">
        <v>46234.443921331018</v>
      </c>
    </row>
    <row r="1582" spans="1:11" x14ac:dyDescent="0.2">
      <c r="A1582" t="s">
        <v>1377</v>
      </c>
      <c r="B1582">
        <v>84</v>
      </c>
      <c r="C1582" t="s">
        <v>476</v>
      </c>
      <c r="D1582" t="s">
        <v>1378</v>
      </c>
      <c r="E1582">
        <v>2027</v>
      </c>
      <c r="F1582" s="163">
        <v>46539</v>
      </c>
      <c r="G1582" t="s">
        <v>38</v>
      </c>
      <c r="H1582" t="s">
        <v>435</v>
      </c>
      <c r="I1582">
        <v>754.76</v>
      </c>
      <c r="J1582" s="164">
        <v>46219.482270023145</v>
      </c>
      <c r="K1582" s="164">
        <v>46234.443921331018</v>
      </c>
    </row>
    <row r="1583" spans="1:11" x14ac:dyDescent="0.2">
      <c r="A1583" t="s">
        <v>1377</v>
      </c>
      <c r="B1583">
        <v>84</v>
      </c>
      <c r="C1583" t="s">
        <v>476</v>
      </c>
      <c r="D1583" t="s">
        <v>1378</v>
      </c>
      <c r="E1583">
        <v>2027</v>
      </c>
      <c r="F1583" s="163">
        <v>46539</v>
      </c>
      <c r="G1583" t="s">
        <v>39</v>
      </c>
      <c r="H1583" t="s">
        <v>435</v>
      </c>
      <c r="I1583">
        <v>754.76</v>
      </c>
      <c r="J1583" s="164">
        <v>46219.482270023145</v>
      </c>
      <c r="K1583" s="164">
        <v>46234.443921331018</v>
      </c>
    </row>
    <row r="1584" spans="1:11" x14ac:dyDescent="0.2">
      <c r="A1584" t="s">
        <v>1377</v>
      </c>
      <c r="B1584">
        <v>84</v>
      </c>
      <c r="C1584" t="s">
        <v>476</v>
      </c>
      <c r="D1584" t="s">
        <v>1378</v>
      </c>
      <c r="E1584">
        <v>2027</v>
      </c>
      <c r="F1584" s="163">
        <v>46539</v>
      </c>
      <c r="G1584" t="s">
        <v>38</v>
      </c>
      <c r="H1584" t="s">
        <v>1367</v>
      </c>
      <c r="I1584">
        <v>754.76</v>
      </c>
      <c r="J1584" s="164">
        <v>46219.482270023145</v>
      </c>
      <c r="K1584" s="164">
        <v>46234.443921331018</v>
      </c>
    </row>
    <row r="1585" spans="1:11" x14ac:dyDescent="0.2">
      <c r="A1585" t="s">
        <v>1377</v>
      </c>
      <c r="B1585">
        <v>84</v>
      </c>
      <c r="C1585" t="s">
        <v>476</v>
      </c>
      <c r="D1585" t="s">
        <v>1378</v>
      </c>
      <c r="E1585">
        <v>2027</v>
      </c>
      <c r="F1585" s="163">
        <v>46539</v>
      </c>
      <c r="G1585" t="s">
        <v>39</v>
      </c>
      <c r="H1585" t="s">
        <v>1367</v>
      </c>
      <c r="I1585">
        <v>754.76</v>
      </c>
      <c r="J1585" s="164">
        <v>46219.482270023145</v>
      </c>
      <c r="K1585" s="164">
        <v>46234.443921331018</v>
      </c>
    </row>
    <row r="1586" spans="1:11" x14ac:dyDescent="0.2">
      <c r="A1586" t="s">
        <v>1377</v>
      </c>
      <c r="B1586">
        <v>85</v>
      </c>
      <c r="C1586" t="s">
        <v>477</v>
      </c>
      <c r="D1586" t="s">
        <v>1378</v>
      </c>
      <c r="E1586">
        <v>2027</v>
      </c>
      <c r="F1586" s="163">
        <v>46204</v>
      </c>
      <c r="G1586" t="s">
        <v>38</v>
      </c>
      <c r="H1586" t="s">
        <v>435</v>
      </c>
      <c r="I1586">
        <v>431.29</v>
      </c>
      <c r="J1586" s="164">
        <v>46219.482270023145</v>
      </c>
      <c r="K1586" s="164">
        <v>46234.443921331018</v>
      </c>
    </row>
    <row r="1587" spans="1:11" x14ac:dyDescent="0.2">
      <c r="A1587" t="s">
        <v>1377</v>
      </c>
      <c r="B1587">
        <v>85</v>
      </c>
      <c r="C1587" t="s">
        <v>477</v>
      </c>
      <c r="D1587" t="s">
        <v>1378</v>
      </c>
      <c r="E1587">
        <v>2027</v>
      </c>
      <c r="F1587" s="163">
        <v>46204</v>
      </c>
      <c r="G1587" t="s">
        <v>39</v>
      </c>
      <c r="H1587" t="s">
        <v>435</v>
      </c>
      <c r="I1587">
        <v>431.29</v>
      </c>
      <c r="J1587" s="164">
        <v>46219.482270023145</v>
      </c>
      <c r="K1587" s="164">
        <v>46234.443921331018</v>
      </c>
    </row>
    <row r="1588" spans="1:11" x14ac:dyDescent="0.2">
      <c r="A1588" t="s">
        <v>1377</v>
      </c>
      <c r="B1588">
        <v>85</v>
      </c>
      <c r="C1588" t="s">
        <v>477</v>
      </c>
      <c r="D1588" t="s">
        <v>1378</v>
      </c>
      <c r="E1588">
        <v>2027</v>
      </c>
      <c r="F1588" s="163">
        <v>46204</v>
      </c>
      <c r="G1588" t="s">
        <v>38</v>
      </c>
      <c r="H1588" t="s">
        <v>1367</v>
      </c>
      <c r="I1588">
        <v>431.29</v>
      </c>
      <c r="J1588" s="164">
        <v>46219.482270023145</v>
      </c>
      <c r="K1588" s="164">
        <v>46234.443921331018</v>
      </c>
    </row>
    <row r="1589" spans="1:11" x14ac:dyDescent="0.2">
      <c r="A1589" t="s">
        <v>1377</v>
      </c>
      <c r="B1589">
        <v>85</v>
      </c>
      <c r="C1589" t="s">
        <v>477</v>
      </c>
      <c r="D1589" t="s">
        <v>1378</v>
      </c>
      <c r="E1589">
        <v>2027</v>
      </c>
      <c r="F1589" s="163">
        <v>46204</v>
      </c>
      <c r="G1589" t="s">
        <v>39</v>
      </c>
      <c r="H1589" t="s">
        <v>1367</v>
      </c>
      <c r="I1589">
        <v>431.29</v>
      </c>
      <c r="J1589" s="164">
        <v>46219.482270023145</v>
      </c>
      <c r="K1589" s="164">
        <v>46234.443921331018</v>
      </c>
    </row>
    <row r="1590" spans="1:11" x14ac:dyDescent="0.2">
      <c r="A1590" t="s">
        <v>1377</v>
      </c>
      <c r="B1590">
        <v>85</v>
      </c>
      <c r="C1590" t="s">
        <v>477</v>
      </c>
      <c r="D1590" t="s">
        <v>1378</v>
      </c>
      <c r="E1590">
        <v>2027</v>
      </c>
      <c r="F1590" s="163">
        <v>46235</v>
      </c>
      <c r="G1590" t="s">
        <v>38</v>
      </c>
      <c r="H1590" t="s">
        <v>435</v>
      </c>
      <c r="I1590">
        <v>431.29</v>
      </c>
      <c r="J1590" s="164">
        <v>46219.482270023145</v>
      </c>
      <c r="K1590" s="164">
        <v>46234.443921331018</v>
      </c>
    </row>
    <row r="1591" spans="1:11" x14ac:dyDescent="0.2">
      <c r="A1591" t="s">
        <v>1377</v>
      </c>
      <c r="B1591">
        <v>85</v>
      </c>
      <c r="C1591" t="s">
        <v>477</v>
      </c>
      <c r="D1591" t="s">
        <v>1378</v>
      </c>
      <c r="E1591">
        <v>2027</v>
      </c>
      <c r="F1591" s="163">
        <v>46235</v>
      </c>
      <c r="G1591" t="s">
        <v>39</v>
      </c>
      <c r="H1591" t="s">
        <v>435</v>
      </c>
      <c r="I1591">
        <v>431.29</v>
      </c>
      <c r="J1591" s="164">
        <v>46219.482270023145</v>
      </c>
      <c r="K1591" s="164">
        <v>46234.443921331018</v>
      </c>
    </row>
    <row r="1592" spans="1:11" x14ac:dyDescent="0.2">
      <c r="A1592" t="s">
        <v>1377</v>
      </c>
      <c r="B1592">
        <v>85</v>
      </c>
      <c r="C1592" t="s">
        <v>477</v>
      </c>
      <c r="D1592" t="s">
        <v>1378</v>
      </c>
      <c r="E1592">
        <v>2027</v>
      </c>
      <c r="F1592" s="163">
        <v>46235</v>
      </c>
      <c r="G1592" t="s">
        <v>38</v>
      </c>
      <c r="H1592" t="s">
        <v>1367</v>
      </c>
      <c r="I1592">
        <v>431.29</v>
      </c>
      <c r="J1592" s="164">
        <v>46219.482270023145</v>
      </c>
      <c r="K1592" s="164">
        <v>46234.443921331018</v>
      </c>
    </row>
    <row r="1593" spans="1:11" x14ac:dyDescent="0.2">
      <c r="A1593" t="s">
        <v>1377</v>
      </c>
      <c r="B1593">
        <v>85</v>
      </c>
      <c r="C1593" t="s">
        <v>477</v>
      </c>
      <c r="D1593" t="s">
        <v>1378</v>
      </c>
      <c r="E1593">
        <v>2027</v>
      </c>
      <c r="F1593" s="163">
        <v>46235</v>
      </c>
      <c r="G1593" t="s">
        <v>39</v>
      </c>
      <c r="H1593" t="s">
        <v>1367</v>
      </c>
      <c r="I1593">
        <v>431.29</v>
      </c>
      <c r="J1593" s="164">
        <v>46219.482270023145</v>
      </c>
      <c r="K1593" s="164">
        <v>46234.443921331018</v>
      </c>
    </row>
    <row r="1594" spans="1:11" x14ac:dyDescent="0.2">
      <c r="A1594" t="s">
        <v>1377</v>
      </c>
      <c r="B1594">
        <v>85</v>
      </c>
      <c r="C1594" t="s">
        <v>477</v>
      </c>
      <c r="D1594" t="s">
        <v>1378</v>
      </c>
      <c r="E1594">
        <v>2027</v>
      </c>
      <c r="F1594" s="163">
        <v>46266</v>
      </c>
      <c r="G1594" t="s">
        <v>38</v>
      </c>
      <c r="H1594" t="s">
        <v>435</v>
      </c>
      <c r="I1594">
        <v>431.29</v>
      </c>
      <c r="J1594" s="164">
        <v>46219.482270023145</v>
      </c>
      <c r="K1594" s="164">
        <v>46234.443921331018</v>
      </c>
    </row>
    <row r="1595" spans="1:11" x14ac:dyDescent="0.2">
      <c r="A1595" t="s">
        <v>1377</v>
      </c>
      <c r="B1595">
        <v>85</v>
      </c>
      <c r="C1595" t="s">
        <v>477</v>
      </c>
      <c r="D1595" t="s">
        <v>1378</v>
      </c>
      <c r="E1595">
        <v>2027</v>
      </c>
      <c r="F1595" s="163">
        <v>46266</v>
      </c>
      <c r="G1595" t="s">
        <v>39</v>
      </c>
      <c r="H1595" t="s">
        <v>435</v>
      </c>
      <c r="I1595">
        <v>431.29</v>
      </c>
      <c r="J1595" s="164">
        <v>46219.482270023145</v>
      </c>
      <c r="K1595" s="164">
        <v>46234.443921331018</v>
      </c>
    </row>
    <row r="1596" spans="1:11" x14ac:dyDescent="0.2">
      <c r="A1596" t="s">
        <v>1377</v>
      </c>
      <c r="B1596">
        <v>85</v>
      </c>
      <c r="C1596" t="s">
        <v>477</v>
      </c>
      <c r="D1596" t="s">
        <v>1378</v>
      </c>
      <c r="E1596">
        <v>2027</v>
      </c>
      <c r="F1596" s="163">
        <v>46266</v>
      </c>
      <c r="G1596" t="s">
        <v>38</v>
      </c>
      <c r="H1596" t="s">
        <v>1367</v>
      </c>
      <c r="I1596">
        <v>431.29</v>
      </c>
      <c r="J1596" s="164">
        <v>46219.482270023145</v>
      </c>
      <c r="K1596" s="164">
        <v>46234.443921331018</v>
      </c>
    </row>
    <row r="1597" spans="1:11" x14ac:dyDescent="0.2">
      <c r="A1597" t="s">
        <v>1377</v>
      </c>
      <c r="B1597">
        <v>85</v>
      </c>
      <c r="C1597" t="s">
        <v>477</v>
      </c>
      <c r="D1597" t="s">
        <v>1378</v>
      </c>
      <c r="E1597">
        <v>2027</v>
      </c>
      <c r="F1597" s="163">
        <v>46266</v>
      </c>
      <c r="G1597" t="s">
        <v>39</v>
      </c>
      <c r="H1597" t="s">
        <v>1367</v>
      </c>
      <c r="I1597">
        <v>431.29</v>
      </c>
      <c r="J1597" s="164">
        <v>46219.482270023145</v>
      </c>
      <c r="K1597" s="164">
        <v>46234.443921331018</v>
      </c>
    </row>
    <row r="1598" spans="1:11" x14ac:dyDescent="0.2">
      <c r="A1598" t="s">
        <v>1377</v>
      </c>
      <c r="B1598">
        <v>85</v>
      </c>
      <c r="C1598" t="s">
        <v>477</v>
      </c>
      <c r="D1598" t="s">
        <v>1378</v>
      </c>
      <c r="E1598">
        <v>2027</v>
      </c>
      <c r="F1598" s="163">
        <v>46296</v>
      </c>
      <c r="G1598" t="s">
        <v>38</v>
      </c>
      <c r="H1598" t="s">
        <v>435</v>
      </c>
      <c r="I1598">
        <v>431.29</v>
      </c>
      <c r="J1598" s="164">
        <v>46219.482270023145</v>
      </c>
      <c r="K1598" s="164">
        <v>46234.443921331018</v>
      </c>
    </row>
    <row r="1599" spans="1:11" x14ac:dyDescent="0.2">
      <c r="A1599" t="s">
        <v>1377</v>
      </c>
      <c r="B1599">
        <v>85</v>
      </c>
      <c r="C1599" t="s">
        <v>477</v>
      </c>
      <c r="D1599" t="s">
        <v>1378</v>
      </c>
      <c r="E1599">
        <v>2027</v>
      </c>
      <c r="F1599" s="163">
        <v>46296</v>
      </c>
      <c r="G1599" t="s">
        <v>39</v>
      </c>
      <c r="H1599" t="s">
        <v>435</v>
      </c>
      <c r="I1599">
        <v>431.29</v>
      </c>
      <c r="J1599" s="164">
        <v>46219.482270023145</v>
      </c>
      <c r="K1599" s="164">
        <v>46234.443921331018</v>
      </c>
    </row>
    <row r="1600" spans="1:11" x14ac:dyDescent="0.2">
      <c r="A1600" t="s">
        <v>1377</v>
      </c>
      <c r="B1600">
        <v>85</v>
      </c>
      <c r="C1600" t="s">
        <v>477</v>
      </c>
      <c r="D1600" t="s">
        <v>1378</v>
      </c>
      <c r="E1600">
        <v>2027</v>
      </c>
      <c r="F1600" s="163">
        <v>46296</v>
      </c>
      <c r="G1600" t="s">
        <v>38</v>
      </c>
      <c r="H1600" t="s">
        <v>1367</v>
      </c>
      <c r="I1600">
        <v>431.29</v>
      </c>
      <c r="J1600" s="164">
        <v>46219.482270023145</v>
      </c>
      <c r="K1600" s="164">
        <v>46234.443921331018</v>
      </c>
    </row>
    <row r="1601" spans="1:11" x14ac:dyDescent="0.2">
      <c r="A1601" t="s">
        <v>1377</v>
      </c>
      <c r="B1601">
        <v>85</v>
      </c>
      <c r="C1601" t="s">
        <v>477</v>
      </c>
      <c r="D1601" t="s">
        <v>1378</v>
      </c>
      <c r="E1601">
        <v>2027</v>
      </c>
      <c r="F1601" s="163">
        <v>46296</v>
      </c>
      <c r="G1601" t="s">
        <v>39</v>
      </c>
      <c r="H1601" t="s">
        <v>1367</v>
      </c>
      <c r="I1601">
        <v>431.29</v>
      </c>
      <c r="J1601" s="164">
        <v>46219.482270023145</v>
      </c>
      <c r="K1601" s="164">
        <v>46234.443921331018</v>
      </c>
    </row>
    <row r="1602" spans="1:11" x14ac:dyDescent="0.2">
      <c r="A1602" t="s">
        <v>1377</v>
      </c>
      <c r="B1602">
        <v>85</v>
      </c>
      <c r="C1602" t="s">
        <v>477</v>
      </c>
      <c r="D1602" t="s">
        <v>1378</v>
      </c>
      <c r="E1602">
        <v>2027</v>
      </c>
      <c r="F1602" s="163">
        <v>46327</v>
      </c>
      <c r="G1602" t="s">
        <v>38</v>
      </c>
      <c r="H1602" t="s">
        <v>435</v>
      </c>
      <c r="I1602">
        <v>431.29</v>
      </c>
      <c r="J1602" s="164">
        <v>46219.482270023145</v>
      </c>
      <c r="K1602" s="164">
        <v>46234.443921331018</v>
      </c>
    </row>
    <row r="1603" spans="1:11" x14ac:dyDescent="0.2">
      <c r="A1603" t="s">
        <v>1377</v>
      </c>
      <c r="B1603">
        <v>85</v>
      </c>
      <c r="C1603" t="s">
        <v>477</v>
      </c>
      <c r="D1603" t="s">
        <v>1378</v>
      </c>
      <c r="E1603">
        <v>2027</v>
      </c>
      <c r="F1603" s="163">
        <v>46327</v>
      </c>
      <c r="G1603" t="s">
        <v>39</v>
      </c>
      <c r="H1603" t="s">
        <v>435</v>
      </c>
      <c r="I1603">
        <v>431.29</v>
      </c>
      <c r="J1603" s="164">
        <v>46219.482270023145</v>
      </c>
      <c r="K1603" s="164">
        <v>46234.443921331018</v>
      </c>
    </row>
    <row r="1604" spans="1:11" x14ac:dyDescent="0.2">
      <c r="A1604" t="s">
        <v>1377</v>
      </c>
      <c r="B1604">
        <v>85</v>
      </c>
      <c r="C1604" t="s">
        <v>477</v>
      </c>
      <c r="D1604" t="s">
        <v>1378</v>
      </c>
      <c r="E1604">
        <v>2027</v>
      </c>
      <c r="F1604" s="163">
        <v>46327</v>
      </c>
      <c r="G1604" t="s">
        <v>38</v>
      </c>
      <c r="H1604" t="s">
        <v>1367</v>
      </c>
      <c r="I1604">
        <v>431.29</v>
      </c>
      <c r="J1604" s="164">
        <v>46219.482270023145</v>
      </c>
      <c r="K1604" s="164">
        <v>46234.443921331018</v>
      </c>
    </row>
    <row r="1605" spans="1:11" x14ac:dyDescent="0.2">
      <c r="A1605" t="s">
        <v>1377</v>
      </c>
      <c r="B1605">
        <v>85</v>
      </c>
      <c r="C1605" t="s">
        <v>477</v>
      </c>
      <c r="D1605" t="s">
        <v>1378</v>
      </c>
      <c r="E1605">
        <v>2027</v>
      </c>
      <c r="F1605" s="163">
        <v>46327</v>
      </c>
      <c r="G1605" t="s">
        <v>39</v>
      </c>
      <c r="H1605" t="s">
        <v>1367</v>
      </c>
      <c r="I1605">
        <v>431.29</v>
      </c>
      <c r="J1605" s="164">
        <v>46219.482270023145</v>
      </c>
      <c r="K1605" s="164">
        <v>46234.443921331018</v>
      </c>
    </row>
    <row r="1606" spans="1:11" x14ac:dyDescent="0.2">
      <c r="A1606" t="s">
        <v>1377</v>
      </c>
      <c r="B1606">
        <v>85</v>
      </c>
      <c r="C1606" t="s">
        <v>477</v>
      </c>
      <c r="D1606" t="s">
        <v>1378</v>
      </c>
      <c r="E1606">
        <v>2027</v>
      </c>
      <c r="F1606" s="163">
        <v>46357</v>
      </c>
      <c r="G1606" t="s">
        <v>38</v>
      </c>
      <c r="H1606" t="s">
        <v>435</v>
      </c>
      <c r="I1606">
        <v>431.29</v>
      </c>
      <c r="J1606" s="164">
        <v>46219.482270023145</v>
      </c>
      <c r="K1606" s="164">
        <v>46234.443921331018</v>
      </c>
    </row>
    <row r="1607" spans="1:11" x14ac:dyDescent="0.2">
      <c r="A1607" t="s">
        <v>1377</v>
      </c>
      <c r="B1607">
        <v>85</v>
      </c>
      <c r="C1607" t="s">
        <v>477</v>
      </c>
      <c r="D1607" t="s">
        <v>1378</v>
      </c>
      <c r="E1607">
        <v>2027</v>
      </c>
      <c r="F1607" s="163">
        <v>46357</v>
      </c>
      <c r="G1607" t="s">
        <v>39</v>
      </c>
      <c r="H1607" t="s">
        <v>435</v>
      </c>
      <c r="I1607">
        <v>431.29</v>
      </c>
      <c r="J1607" s="164">
        <v>46219.482270023145</v>
      </c>
      <c r="K1607" s="164">
        <v>46234.443921331018</v>
      </c>
    </row>
    <row r="1608" spans="1:11" x14ac:dyDescent="0.2">
      <c r="A1608" t="s">
        <v>1377</v>
      </c>
      <c r="B1608">
        <v>85</v>
      </c>
      <c r="C1608" t="s">
        <v>477</v>
      </c>
      <c r="D1608" t="s">
        <v>1378</v>
      </c>
      <c r="E1608">
        <v>2027</v>
      </c>
      <c r="F1608" s="163">
        <v>46357</v>
      </c>
      <c r="G1608" t="s">
        <v>38</v>
      </c>
      <c r="H1608" t="s">
        <v>1367</v>
      </c>
      <c r="I1608">
        <v>431.29</v>
      </c>
      <c r="J1608" s="164">
        <v>46219.482270023145</v>
      </c>
      <c r="K1608" s="164">
        <v>46234.443921331018</v>
      </c>
    </row>
    <row r="1609" spans="1:11" x14ac:dyDescent="0.2">
      <c r="A1609" t="s">
        <v>1377</v>
      </c>
      <c r="B1609">
        <v>85</v>
      </c>
      <c r="C1609" t="s">
        <v>477</v>
      </c>
      <c r="D1609" t="s">
        <v>1378</v>
      </c>
      <c r="E1609">
        <v>2027</v>
      </c>
      <c r="F1609" s="163">
        <v>46357</v>
      </c>
      <c r="G1609" t="s">
        <v>39</v>
      </c>
      <c r="H1609" t="s">
        <v>1367</v>
      </c>
      <c r="I1609">
        <v>431.29</v>
      </c>
      <c r="J1609" s="164">
        <v>46219.482270023145</v>
      </c>
      <c r="K1609" s="164">
        <v>46234.443921331018</v>
      </c>
    </row>
    <row r="1610" spans="1:11" x14ac:dyDescent="0.2">
      <c r="A1610" t="s">
        <v>1377</v>
      </c>
      <c r="B1610">
        <v>85</v>
      </c>
      <c r="C1610" t="s">
        <v>477</v>
      </c>
      <c r="D1610" t="s">
        <v>1378</v>
      </c>
      <c r="E1610">
        <v>2027</v>
      </c>
      <c r="F1610" s="163">
        <v>46388</v>
      </c>
      <c r="G1610" t="s">
        <v>38</v>
      </c>
      <c r="H1610" t="s">
        <v>435</v>
      </c>
      <c r="I1610">
        <v>431.29</v>
      </c>
      <c r="J1610" s="164">
        <v>46219.482270023145</v>
      </c>
      <c r="K1610" s="164">
        <v>46234.443921331018</v>
      </c>
    </row>
    <row r="1611" spans="1:11" x14ac:dyDescent="0.2">
      <c r="A1611" t="s">
        <v>1377</v>
      </c>
      <c r="B1611">
        <v>85</v>
      </c>
      <c r="C1611" t="s">
        <v>477</v>
      </c>
      <c r="D1611" t="s">
        <v>1378</v>
      </c>
      <c r="E1611">
        <v>2027</v>
      </c>
      <c r="F1611" s="163">
        <v>46388</v>
      </c>
      <c r="G1611" t="s">
        <v>39</v>
      </c>
      <c r="H1611" t="s">
        <v>435</v>
      </c>
      <c r="I1611">
        <v>431.29</v>
      </c>
      <c r="J1611" s="164">
        <v>46219.482270023145</v>
      </c>
      <c r="K1611" s="164">
        <v>46234.443921331018</v>
      </c>
    </row>
    <row r="1612" spans="1:11" x14ac:dyDescent="0.2">
      <c r="A1612" t="s">
        <v>1377</v>
      </c>
      <c r="B1612">
        <v>85</v>
      </c>
      <c r="C1612" t="s">
        <v>477</v>
      </c>
      <c r="D1612" t="s">
        <v>1378</v>
      </c>
      <c r="E1612">
        <v>2027</v>
      </c>
      <c r="F1612" s="163">
        <v>46388</v>
      </c>
      <c r="G1612" t="s">
        <v>38</v>
      </c>
      <c r="H1612" t="s">
        <v>1367</v>
      </c>
      <c r="I1612">
        <v>431.29</v>
      </c>
      <c r="J1612" s="164">
        <v>46219.482270023145</v>
      </c>
      <c r="K1612" s="164">
        <v>46234.443921331018</v>
      </c>
    </row>
    <row r="1613" spans="1:11" x14ac:dyDescent="0.2">
      <c r="A1613" t="s">
        <v>1377</v>
      </c>
      <c r="B1613">
        <v>85</v>
      </c>
      <c r="C1613" t="s">
        <v>477</v>
      </c>
      <c r="D1613" t="s">
        <v>1378</v>
      </c>
      <c r="E1613">
        <v>2027</v>
      </c>
      <c r="F1613" s="163">
        <v>46388</v>
      </c>
      <c r="G1613" t="s">
        <v>39</v>
      </c>
      <c r="H1613" t="s">
        <v>1367</v>
      </c>
      <c r="I1613">
        <v>431.29</v>
      </c>
      <c r="J1613" s="164">
        <v>46219.482270023145</v>
      </c>
      <c r="K1613" s="164">
        <v>46234.443921331018</v>
      </c>
    </row>
    <row r="1614" spans="1:11" x14ac:dyDescent="0.2">
      <c r="A1614" t="s">
        <v>1377</v>
      </c>
      <c r="B1614">
        <v>85</v>
      </c>
      <c r="C1614" t="s">
        <v>477</v>
      </c>
      <c r="D1614" t="s">
        <v>1378</v>
      </c>
      <c r="E1614">
        <v>2027</v>
      </c>
      <c r="F1614" s="163">
        <v>46419</v>
      </c>
      <c r="G1614" t="s">
        <v>38</v>
      </c>
      <c r="H1614" t="s">
        <v>435</v>
      </c>
      <c r="I1614">
        <v>431.29</v>
      </c>
      <c r="J1614" s="164">
        <v>46219.482270023145</v>
      </c>
      <c r="K1614" s="164">
        <v>46234.443921331018</v>
      </c>
    </row>
    <row r="1615" spans="1:11" x14ac:dyDescent="0.2">
      <c r="A1615" t="s">
        <v>1377</v>
      </c>
      <c r="B1615">
        <v>85</v>
      </c>
      <c r="C1615" t="s">
        <v>477</v>
      </c>
      <c r="D1615" t="s">
        <v>1378</v>
      </c>
      <c r="E1615">
        <v>2027</v>
      </c>
      <c r="F1615" s="163">
        <v>46419</v>
      </c>
      <c r="G1615" t="s">
        <v>39</v>
      </c>
      <c r="H1615" t="s">
        <v>435</v>
      </c>
      <c r="I1615">
        <v>431.29</v>
      </c>
      <c r="J1615" s="164">
        <v>46219.482270023145</v>
      </c>
      <c r="K1615" s="164">
        <v>46234.443921331018</v>
      </c>
    </row>
    <row r="1616" spans="1:11" x14ac:dyDescent="0.2">
      <c r="A1616" t="s">
        <v>1377</v>
      </c>
      <c r="B1616">
        <v>85</v>
      </c>
      <c r="C1616" t="s">
        <v>477</v>
      </c>
      <c r="D1616" t="s">
        <v>1378</v>
      </c>
      <c r="E1616">
        <v>2027</v>
      </c>
      <c r="F1616" s="163">
        <v>46419</v>
      </c>
      <c r="G1616" t="s">
        <v>38</v>
      </c>
      <c r="H1616" t="s">
        <v>1367</v>
      </c>
      <c r="I1616">
        <v>431.29</v>
      </c>
      <c r="J1616" s="164">
        <v>46219.482270023145</v>
      </c>
      <c r="K1616" s="164">
        <v>46234.443921331018</v>
      </c>
    </row>
    <row r="1617" spans="1:11" x14ac:dyDescent="0.2">
      <c r="A1617" t="s">
        <v>1377</v>
      </c>
      <c r="B1617">
        <v>85</v>
      </c>
      <c r="C1617" t="s">
        <v>477</v>
      </c>
      <c r="D1617" t="s">
        <v>1378</v>
      </c>
      <c r="E1617">
        <v>2027</v>
      </c>
      <c r="F1617" s="163">
        <v>46419</v>
      </c>
      <c r="G1617" t="s">
        <v>39</v>
      </c>
      <c r="H1617" t="s">
        <v>1367</v>
      </c>
      <c r="I1617">
        <v>431.29</v>
      </c>
      <c r="J1617" s="164">
        <v>46219.482270023145</v>
      </c>
      <c r="K1617" s="164">
        <v>46234.443921331018</v>
      </c>
    </row>
    <row r="1618" spans="1:11" x14ac:dyDescent="0.2">
      <c r="A1618" t="s">
        <v>1377</v>
      </c>
      <c r="B1618">
        <v>85</v>
      </c>
      <c r="C1618" t="s">
        <v>477</v>
      </c>
      <c r="D1618" t="s">
        <v>1378</v>
      </c>
      <c r="E1618">
        <v>2027</v>
      </c>
      <c r="F1618" s="163">
        <v>46447</v>
      </c>
      <c r="G1618" t="s">
        <v>38</v>
      </c>
      <c r="H1618" t="s">
        <v>435</v>
      </c>
      <c r="I1618">
        <v>431.29</v>
      </c>
      <c r="J1618" s="164">
        <v>46219.482270023145</v>
      </c>
      <c r="K1618" s="164">
        <v>46234.443921331018</v>
      </c>
    </row>
    <row r="1619" spans="1:11" x14ac:dyDescent="0.2">
      <c r="A1619" t="s">
        <v>1377</v>
      </c>
      <c r="B1619">
        <v>85</v>
      </c>
      <c r="C1619" t="s">
        <v>477</v>
      </c>
      <c r="D1619" t="s">
        <v>1378</v>
      </c>
      <c r="E1619">
        <v>2027</v>
      </c>
      <c r="F1619" s="163">
        <v>46447</v>
      </c>
      <c r="G1619" t="s">
        <v>39</v>
      </c>
      <c r="H1619" t="s">
        <v>435</v>
      </c>
      <c r="I1619">
        <v>431.29</v>
      </c>
      <c r="J1619" s="164">
        <v>46219.482270023145</v>
      </c>
      <c r="K1619" s="164">
        <v>46234.443921331018</v>
      </c>
    </row>
    <row r="1620" spans="1:11" x14ac:dyDescent="0.2">
      <c r="A1620" t="s">
        <v>1377</v>
      </c>
      <c r="B1620">
        <v>85</v>
      </c>
      <c r="C1620" t="s">
        <v>477</v>
      </c>
      <c r="D1620" t="s">
        <v>1378</v>
      </c>
      <c r="E1620">
        <v>2027</v>
      </c>
      <c r="F1620" s="163">
        <v>46447</v>
      </c>
      <c r="G1620" t="s">
        <v>38</v>
      </c>
      <c r="H1620" t="s">
        <v>1367</v>
      </c>
      <c r="I1620">
        <v>431.29</v>
      </c>
      <c r="J1620" s="164">
        <v>46219.482270023145</v>
      </c>
      <c r="K1620" s="164">
        <v>46234.443921331018</v>
      </c>
    </row>
    <row r="1621" spans="1:11" x14ac:dyDescent="0.2">
      <c r="A1621" t="s">
        <v>1377</v>
      </c>
      <c r="B1621">
        <v>85</v>
      </c>
      <c r="C1621" t="s">
        <v>477</v>
      </c>
      <c r="D1621" t="s">
        <v>1378</v>
      </c>
      <c r="E1621">
        <v>2027</v>
      </c>
      <c r="F1621" s="163">
        <v>46447</v>
      </c>
      <c r="G1621" t="s">
        <v>39</v>
      </c>
      <c r="H1621" t="s">
        <v>1367</v>
      </c>
      <c r="I1621">
        <v>431.29</v>
      </c>
      <c r="J1621" s="164">
        <v>46219.482270023145</v>
      </c>
      <c r="K1621" s="164">
        <v>46234.443921331018</v>
      </c>
    </row>
    <row r="1622" spans="1:11" x14ac:dyDescent="0.2">
      <c r="A1622" t="s">
        <v>1377</v>
      </c>
      <c r="B1622">
        <v>85</v>
      </c>
      <c r="C1622" t="s">
        <v>477</v>
      </c>
      <c r="D1622" t="s">
        <v>1378</v>
      </c>
      <c r="E1622">
        <v>2027</v>
      </c>
      <c r="F1622" s="163">
        <v>46478</v>
      </c>
      <c r="G1622" t="s">
        <v>38</v>
      </c>
      <c r="H1622" t="s">
        <v>435</v>
      </c>
      <c r="I1622">
        <v>431.29</v>
      </c>
      <c r="J1622" s="164">
        <v>46219.482270023145</v>
      </c>
      <c r="K1622" s="164">
        <v>46234.443921331018</v>
      </c>
    </row>
    <row r="1623" spans="1:11" x14ac:dyDescent="0.2">
      <c r="A1623" t="s">
        <v>1377</v>
      </c>
      <c r="B1623">
        <v>85</v>
      </c>
      <c r="C1623" t="s">
        <v>477</v>
      </c>
      <c r="D1623" t="s">
        <v>1378</v>
      </c>
      <c r="E1623">
        <v>2027</v>
      </c>
      <c r="F1623" s="163">
        <v>46478</v>
      </c>
      <c r="G1623" t="s">
        <v>39</v>
      </c>
      <c r="H1623" t="s">
        <v>435</v>
      </c>
      <c r="I1623">
        <v>431.29</v>
      </c>
      <c r="J1623" s="164">
        <v>46219.482270023145</v>
      </c>
      <c r="K1623" s="164">
        <v>46234.443921331018</v>
      </c>
    </row>
    <row r="1624" spans="1:11" x14ac:dyDescent="0.2">
      <c r="A1624" t="s">
        <v>1377</v>
      </c>
      <c r="B1624">
        <v>85</v>
      </c>
      <c r="C1624" t="s">
        <v>477</v>
      </c>
      <c r="D1624" t="s">
        <v>1378</v>
      </c>
      <c r="E1624">
        <v>2027</v>
      </c>
      <c r="F1624" s="163">
        <v>46478</v>
      </c>
      <c r="G1624" t="s">
        <v>38</v>
      </c>
      <c r="H1624" t="s">
        <v>1367</v>
      </c>
      <c r="I1624">
        <v>431.29</v>
      </c>
      <c r="J1624" s="164">
        <v>46219.482270023145</v>
      </c>
      <c r="K1624" s="164">
        <v>46234.443921331018</v>
      </c>
    </row>
    <row r="1625" spans="1:11" x14ac:dyDescent="0.2">
      <c r="A1625" t="s">
        <v>1377</v>
      </c>
      <c r="B1625">
        <v>85</v>
      </c>
      <c r="C1625" t="s">
        <v>477</v>
      </c>
      <c r="D1625" t="s">
        <v>1378</v>
      </c>
      <c r="E1625">
        <v>2027</v>
      </c>
      <c r="F1625" s="163">
        <v>46478</v>
      </c>
      <c r="G1625" t="s">
        <v>39</v>
      </c>
      <c r="H1625" t="s">
        <v>1367</v>
      </c>
      <c r="I1625">
        <v>431.29</v>
      </c>
      <c r="J1625" s="164">
        <v>46219.482270023145</v>
      </c>
      <c r="K1625" s="164">
        <v>46234.443921331018</v>
      </c>
    </row>
    <row r="1626" spans="1:11" x14ac:dyDescent="0.2">
      <c r="A1626" t="s">
        <v>1377</v>
      </c>
      <c r="B1626">
        <v>85</v>
      </c>
      <c r="C1626" t="s">
        <v>477</v>
      </c>
      <c r="D1626" t="s">
        <v>1378</v>
      </c>
      <c r="E1626">
        <v>2027</v>
      </c>
      <c r="F1626" s="163">
        <v>46508</v>
      </c>
      <c r="G1626" t="s">
        <v>38</v>
      </c>
      <c r="H1626" t="s">
        <v>435</v>
      </c>
      <c r="I1626">
        <v>431.29</v>
      </c>
      <c r="J1626" s="164">
        <v>46219.482270023145</v>
      </c>
      <c r="K1626" s="164">
        <v>46234.443921331018</v>
      </c>
    </row>
    <row r="1627" spans="1:11" x14ac:dyDescent="0.2">
      <c r="A1627" t="s">
        <v>1377</v>
      </c>
      <c r="B1627">
        <v>85</v>
      </c>
      <c r="C1627" t="s">
        <v>477</v>
      </c>
      <c r="D1627" t="s">
        <v>1378</v>
      </c>
      <c r="E1627">
        <v>2027</v>
      </c>
      <c r="F1627" s="163">
        <v>46508</v>
      </c>
      <c r="G1627" t="s">
        <v>39</v>
      </c>
      <c r="H1627" t="s">
        <v>435</v>
      </c>
      <c r="I1627">
        <v>431.29</v>
      </c>
      <c r="J1627" s="164">
        <v>46219.482270023145</v>
      </c>
      <c r="K1627" s="164">
        <v>46234.443921331018</v>
      </c>
    </row>
    <row r="1628" spans="1:11" x14ac:dyDescent="0.2">
      <c r="A1628" t="s">
        <v>1377</v>
      </c>
      <c r="B1628">
        <v>85</v>
      </c>
      <c r="C1628" t="s">
        <v>477</v>
      </c>
      <c r="D1628" t="s">
        <v>1378</v>
      </c>
      <c r="E1628">
        <v>2027</v>
      </c>
      <c r="F1628" s="163">
        <v>46508</v>
      </c>
      <c r="G1628" t="s">
        <v>38</v>
      </c>
      <c r="H1628" t="s">
        <v>1367</v>
      </c>
      <c r="I1628">
        <v>431.29</v>
      </c>
      <c r="J1628" s="164">
        <v>46219.482270023145</v>
      </c>
      <c r="K1628" s="164">
        <v>46234.443921331018</v>
      </c>
    </row>
    <row r="1629" spans="1:11" x14ac:dyDescent="0.2">
      <c r="A1629" t="s">
        <v>1377</v>
      </c>
      <c r="B1629">
        <v>85</v>
      </c>
      <c r="C1629" t="s">
        <v>477</v>
      </c>
      <c r="D1629" t="s">
        <v>1378</v>
      </c>
      <c r="E1629">
        <v>2027</v>
      </c>
      <c r="F1629" s="163">
        <v>46508</v>
      </c>
      <c r="G1629" t="s">
        <v>39</v>
      </c>
      <c r="H1629" t="s">
        <v>1367</v>
      </c>
      <c r="I1629">
        <v>431.29</v>
      </c>
      <c r="J1629" s="164">
        <v>46219.482270023145</v>
      </c>
      <c r="K1629" s="164">
        <v>46234.443921331018</v>
      </c>
    </row>
    <row r="1630" spans="1:11" x14ac:dyDescent="0.2">
      <c r="A1630" t="s">
        <v>1377</v>
      </c>
      <c r="B1630">
        <v>85</v>
      </c>
      <c r="C1630" t="s">
        <v>477</v>
      </c>
      <c r="D1630" t="s">
        <v>1378</v>
      </c>
      <c r="E1630">
        <v>2027</v>
      </c>
      <c r="F1630" s="163">
        <v>46539</v>
      </c>
      <c r="G1630" t="s">
        <v>38</v>
      </c>
      <c r="H1630" t="s">
        <v>435</v>
      </c>
      <c r="I1630">
        <v>431.29</v>
      </c>
      <c r="J1630" s="164">
        <v>46219.482270023145</v>
      </c>
      <c r="K1630" s="164">
        <v>46234.443921331018</v>
      </c>
    </row>
    <row r="1631" spans="1:11" x14ac:dyDescent="0.2">
      <c r="A1631" t="s">
        <v>1377</v>
      </c>
      <c r="B1631">
        <v>85</v>
      </c>
      <c r="C1631" t="s">
        <v>477</v>
      </c>
      <c r="D1631" t="s">
        <v>1378</v>
      </c>
      <c r="E1631">
        <v>2027</v>
      </c>
      <c r="F1631" s="163">
        <v>46539</v>
      </c>
      <c r="G1631" t="s">
        <v>39</v>
      </c>
      <c r="H1631" t="s">
        <v>435</v>
      </c>
      <c r="I1631">
        <v>431.29</v>
      </c>
      <c r="J1631" s="164">
        <v>46219.482270023145</v>
      </c>
      <c r="K1631" s="164">
        <v>46234.443921331018</v>
      </c>
    </row>
    <row r="1632" spans="1:11" x14ac:dyDescent="0.2">
      <c r="A1632" t="s">
        <v>1377</v>
      </c>
      <c r="B1632">
        <v>85</v>
      </c>
      <c r="C1632" t="s">
        <v>477</v>
      </c>
      <c r="D1632" t="s">
        <v>1378</v>
      </c>
      <c r="E1632">
        <v>2027</v>
      </c>
      <c r="F1632" s="163">
        <v>46539</v>
      </c>
      <c r="G1632" t="s">
        <v>38</v>
      </c>
      <c r="H1632" t="s">
        <v>1367</v>
      </c>
      <c r="I1632">
        <v>431.29</v>
      </c>
      <c r="J1632" s="164">
        <v>46219.482270023145</v>
      </c>
      <c r="K1632" s="164">
        <v>46234.443921331018</v>
      </c>
    </row>
    <row r="1633" spans="1:11" x14ac:dyDescent="0.2">
      <c r="A1633" t="s">
        <v>1377</v>
      </c>
      <c r="B1633">
        <v>85</v>
      </c>
      <c r="C1633" t="s">
        <v>477</v>
      </c>
      <c r="D1633" t="s">
        <v>1378</v>
      </c>
      <c r="E1633">
        <v>2027</v>
      </c>
      <c r="F1633" s="163">
        <v>46539</v>
      </c>
      <c r="G1633" t="s">
        <v>39</v>
      </c>
      <c r="H1633" t="s">
        <v>1367</v>
      </c>
      <c r="I1633">
        <v>431.29</v>
      </c>
      <c r="J1633" s="164">
        <v>46219.482270023145</v>
      </c>
      <c r="K1633" s="164">
        <v>46234.443921331018</v>
      </c>
    </row>
    <row r="1634" spans="1:11" x14ac:dyDescent="0.2">
      <c r="A1634" t="s">
        <v>1379</v>
      </c>
      <c r="B1634">
        <v>92</v>
      </c>
      <c r="C1634" t="s">
        <v>1380</v>
      </c>
      <c r="D1634" t="s">
        <v>1378</v>
      </c>
      <c r="E1634">
        <v>2027</v>
      </c>
      <c r="F1634" s="163">
        <v>46204</v>
      </c>
      <c r="G1634" t="s">
        <v>38</v>
      </c>
      <c r="H1634" t="s">
        <v>435</v>
      </c>
      <c r="I1634">
        <v>506.44</v>
      </c>
      <c r="J1634" s="164">
        <v>46219.482270023145</v>
      </c>
      <c r="K1634" s="164">
        <v>46234.443921331018</v>
      </c>
    </row>
    <row r="1635" spans="1:11" x14ac:dyDescent="0.2">
      <c r="A1635" t="s">
        <v>1379</v>
      </c>
      <c r="B1635">
        <v>92</v>
      </c>
      <c r="C1635" t="s">
        <v>1380</v>
      </c>
      <c r="D1635" t="s">
        <v>1378</v>
      </c>
      <c r="E1635">
        <v>2027</v>
      </c>
      <c r="F1635" s="163">
        <v>46204</v>
      </c>
      <c r="G1635" t="s">
        <v>39</v>
      </c>
      <c r="H1635" t="s">
        <v>435</v>
      </c>
      <c r="I1635">
        <v>506.44</v>
      </c>
      <c r="J1635" s="164">
        <v>46219.482270023145</v>
      </c>
      <c r="K1635" s="164">
        <v>46234.443921331018</v>
      </c>
    </row>
    <row r="1636" spans="1:11" x14ac:dyDescent="0.2">
      <c r="A1636" t="s">
        <v>1379</v>
      </c>
      <c r="B1636">
        <v>92</v>
      </c>
      <c r="C1636" t="s">
        <v>1380</v>
      </c>
      <c r="D1636" t="s">
        <v>1378</v>
      </c>
      <c r="E1636">
        <v>2027</v>
      </c>
      <c r="F1636" s="163">
        <v>46204</v>
      </c>
      <c r="G1636" t="s">
        <v>38</v>
      </c>
      <c r="H1636" t="s">
        <v>1367</v>
      </c>
      <c r="I1636">
        <v>506.44</v>
      </c>
      <c r="J1636" s="164">
        <v>46219.482270023145</v>
      </c>
      <c r="K1636" s="164">
        <v>46234.443921331018</v>
      </c>
    </row>
    <row r="1637" spans="1:11" x14ac:dyDescent="0.2">
      <c r="A1637" t="s">
        <v>1379</v>
      </c>
      <c r="B1637">
        <v>92</v>
      </c>
      <c r="C1637" t="s">
        <v>1380</v>
      </c>
      <c r="D1637" t="s">
        <v>1378</v>
      </c>
      <c r="E1637">
        <v>2027</v>
      </c>
      <c r="F1637" s="163">
        <v>46204</v>
      </c>
      <c r="G1637" t="s">
        <v>39</v>
      </c>
      <c r="H1637" t="s">
        <v>1367</v>
      </c>
      <c r="I1637">
        <v>506.44</v>
      </c>
      <c r="J1637" s="164">
        <v>46219.482270023145</v>
      </c>
      <c r="K1637" s="164">
        <v>46234.443921331018</v>
      </c>
    </row>
    <row r="1638" spans="1:11" x14ac:dyDescent="0.2">
      <c r="A1638" t="s">
        <v>1379</v>
      </c>
      <c r="B1638">
        <v>96</v>
      </c>
      <c r="C1638" t="s">
        <v>1380</v>
      </c>
      <c r="D1638" t="s">
        <v>1378</v>
      </c>
      <c r="E1638">
        <v>2027</v>
      </c>
      <c r="F1638" s="163">
        <v>46204</v>
      </c>
      <c r="G1638" t="s">
        <v>38</v>
      </c>
      <c r="H1638" t="s">
        <v>435</v>
      </c>
      <c r="I1638">
        <v>506.44</v>
      </c>
      <c r="J1638" s="164">
        <v>46219.482270023145</v>
      </c>
      <c r="K1638" s="164">
        <v>46234.443921331018</v>
      </c>
    </row>
    <row r="1639" spans="1:11" x14ac:dyDescent="0.2">
      <c r="A1639" t="s">
        <v>1379</v>
      </c>
      <c r="B1639">
        <v>96</v>
      </c>
      <c r="C1639" t="s">
        <v>1380</v>
      </c>
      <c r="D1639" t="s">
        <v>1378</v>
      </c>
      <c r="E1639">
        <v>2027</v>
      </c>
      <c r="F1639" s="163">
        <v>46204</v>
      </c>
      <c r="G1639" t="s">
        <v>39</v>
      </c>
      <c r="H1639" t="s">
        <v>435</v>
      </c>
      <c r="I1639">
        <v>506.44</v>
      </c>
      <c r="J1639" s="164">
        <v>46219.482270023145</v>
      </c>
      <c r="K1639" s="164">
        <v>46234.443921331018</v>
      </c>
    </row>
    <row r="1640" spans="1:11" x14ac:dyDescent="0.2">
      <c r="A1640" t="s">
        <v>1379</v>
      </c>
      <c r="B1640">
        <v>96</v>
      </c>
      <c r="C1640" t="s">
        <v>1380</v>
      </c>
      <c r="D1640" t="s">
        <v>1378</v>
      </c>
      <c r="E1640">
        <v>2027</v>
      </c>
      <c r="F1640" s="163">
        <v>46204</v>
      </c>
      <c r="G1640" t="s">
        <v>38</v>
      </c>
      <c r="H1640" t="s">
        <v>1367</v>
      </c>
      <c r="I1640">
        <v>506.44</v>
      </c>
      <c r="J1640" s="164">
        <v>46219.482270023145</v>
      </c>
      <c r="K1640" s="164">
        <v>46234.443921331018</v>
      </c>
    </row>
    <row r="1641" spans="1:11" x14ac:dyDescent="0.2">
      <c r="A1641" t="s">
        <v>1379</v>
      </c>
      <c r="B1641">
        <v>96</v>
      </c>
      <c r="C1641" t="s">
        <v>1380</v>
      </c>
      <c r="D1641" t="s">
        <v>1378</v>
      </c>
      <c r="E1641">
        <v>2027</v>
      </c>
      <c r="F1641" s="163">
        <v>46204</v>
      </c>
      <c r="G1641" t="s">
        <v>39</v>
      </c>
      <c r="H1641" t="s">
        <v>1367</v>
      </c>
      <c r="I1641">
        <v>506.44</v>
      </c>
      <c r="J1641" s="164">
        <v>46219.482270023145</v>
      </c>
      <c r="K1641" s="164">
        <v>46234.443921331018</v>
      </c>
    </row>
    <row r="1642" spans="1:11" x14ac:dyDescent="0.2">
      <c r="A1642" t="s">
        <v>1379</v>
      </c>
      <c r="B1642">
        <v>92</v>
      </c>
      <c r="C1642" t="s">
        <v>1380</v>
      </c>
      <c r="D1642" t="s">
        <v>1378</v>
      </c>
      <c r="E1642">
        <v>2027</v>
      </c>
      <c r="F1642" s="163">
        <v>46235</v>
      </c>
      <c r="G1642" t="s">
        <v>38</v>
      </c>
      <c r="H1642" t="s">
        <v>435</v>
      </c>
      <c r="I1642">
        <v>506.44</v>
      </c>
      <c r="J1642" s="164">
        <v>46219.482270023145</v>
      </c>
      <c r="K1642" s="164">
        <v>46234.443921331018</v>
      </c>
    </row>
    <row r="1643" spans="1:11" x14ac:dyDescent="0.2">
      <c r="A1643" t="s">
        <v>1379</v>
      </c>
      <c r="B1643">
        <v>92</v>
      </c>
      <c r="C1643" t="s">
        <v>1380</v>
      </c>
      <c r="D1643" t="s">
        <v>1378</v>
      </c>
      <c r="E1643">
        <v>2027</v>
      </c>
      <c r="F1643" s="163">
        <v>46235</v>
      </c>
      <c r="G1643" t="s">
        <v>39</v>
      </c>
      <c r="H1643" t="s">
        <v>435</v>
      </c>
      <c r="I1643">
        <v>506.44</v>
      </c>
      <c r="J1643" s="164">
        <v>46219.482270023145</v>
      </c>
      <c r="K1643" s="164">
        <v>46234.443921331018</v>
      </c>
    </row>
    <row r="1644" spans="1:11" x14ac:dyDescent="0.2">
      <c r="A1644" t="s">
        <v>1379</v>
      </c>
      <c r="B1644">
        <v>92</v>
      </c>
      <c r="C1644" t="s">
        <v>1380</v>
      </c>
      <c r="D1644" t="s">
        <v>1378</v>
      </c>
      <c r="E1644">
        <v>2027</v>
      </c>
      <c r="F1644" s="163">
        <v>46235</v>
      </c>
      <c r="G1644" t="s">
        <v>38</v>
      </c>
      <c r="H1644" t="s">
        <v>1367</v>
      </c>
      <c r="I1644">
        <v>506.44</v>
      </c>
      <c r="J1644" s="164">
        <v>46219.482270023145</v>
      </c>
      <c r="K1644" s="164">
        <v>46234.443921331018</v>
      </c>
    </row>
    <row r="1645" spans="1:11" x14ac:dyDescent="0.2">
      <c r="A1645" t="s">
        <v>1379</v>
      </c>
      <c r="B1645">
        <v>92</v>
      </c>
      <c r="C1645" t="s">
        <v>1380</v>
      </c>
      <c r="D1645" t="s">
        <v>1378</v>
      </c>
      <c r="E1645">
        <v>2027</v>
      </c>
      <c r="F1645" s="163">
        <v>46235</v>
      </c>
      <c r="G1645" t="s">
        <v>39</v>
      </c>
      <c r="H1645" t="s">
        <v>1367</v>
      </c>
      <c r="I1645">
        <v>506.44</v>
      </c>
      <c r="J1645" s="164">
        <v>46219.482270023145</v>
      </c>
      <c r="K1645" s="164">
        <v>46234.443921331018</v>
      </c>
    </row>
    <row r="1646" spans="1:11" x14ac:dyDescent="0.2">
      <c r="A1646" t="s">
        <v>1379</v>
      </c>
      <c r="B1646">
        <v>96</v>
      </c>
      <c r="C1646" t="s">
        <v>1380</v>
      </c>
      <c r="D1646" t="s">
        <v>1378</v>
      </c>
      <c r="E1646">
        <v>2027</v>
      </c>
      <c r="F1646" s="163">
        <v>46235</v>
      </c>
      <c r="G1646" t="s">
        <v>38</v>
      </c>
      <c r="H1646" t="s">
        <v>435</v>
      </c>
      <c r="I1646">
        <v>506.44</v>
      </c>
      <c r="J1646" s="164">
        <v>46219.482270023145</v>
      </c>
      <c r="K1646" s="164">
        <v>46234.443921331018</v>
      </c>
    </row>
    <row r="1647" spans="1:11" x14ac:dyDescent="0.2">
      <c r="A1647" t="s">
        <v>1379</v>
      </c>
      <c r="B1647">
        <v>96</v>
      </c>
      <c r="C1647" t="s">
        <v>1380</v>
      </c>
      <c r="D1647" t="s">
        <v>1378</v>
      </c>
      <c r="E1647">
        <v>2027</v>
      </c>
      <c r="F1647" s="163">
        <v>46235</v>
      </c>
      <c r="G1647" t="s">
        <v>39</v>
      </c>
      <c r="H1647" t="s">
        <v>435</v>
      </c>
      <c r="I1647">
        <v>506.44</v>
      </c>
      <c r="J1647" s="164">
        <v>46219.482270023145</v>
      </c>
      <c r="K1647" s="164">
        <v>46234.443921331018</v>
      </c>
    </row>
    <row r="1648" spans="1:11" x14ac:dyDescent="0.2">
      <c r="A1648" t="s">
        <v>1379</v>
      </c>
      <c r="B1648">
        <v>96</v>
      </c>
      <c r="C1648" t="s">
        <v>1380</v>
      </c>
      <c r="D1648" t="s">
        <v>1378</v>
      </c>
      <c r="E1648">
        <v>2027</v>
      </c>
      <c r="F1648" s="163">
        <v>46235</v>
      </c>
      <c r="G1648" t="s">
        <v>38</v>
      </c>
      <c r="H1648" t="s">
        <v>1367</v>
      </c>
      <c r="I1648">
        <v>506.44</v>
      </c>
      <c r="J1648" s="164">
        <v>46219.482270023145</v>
      </c>
      <c r="K1648" s="164">
        <v>46234.443921331018</v>
      </c>
    </row>
    <row r="1649" spans="1:11" x14ac:dyDescent="0.2">
      <c r="A1649" t="s">
        <v>1379</v>
      </c>
      <c r="B1649">
        <v>96</v>
      </c>
      <c r="C1649" t="s">
        <v>1380</v>
      </c>
      <c r="D1649" t="s">
        <v>1378</v>
      </c>
      <c r="E1649">
        <v>2027</v>
      </c>
      <c r="F1649" s="163">
        <v>46235</v>
      </c>
      <c r="G1649" t="s">
        <v>39</v>
      </c>
      <c r="H1649" t="s">
        <v>1367</v>
      </c>
      <c r="I1649">
        <v>506.44</v>
      </c>
      <c r="J1649" s="164">
        <v>46219.482270023145</v>
      </c>
      <c r="K1649" s="164">
        <v>46234.443921331018</v>
      </c>
    </row>
    <row r="1650" spans="1:11" x14ac:dyDescent="0.2">
      <c r="A1650" t="s">
        <v>1379</v>
      </c>
      <c r="B1650">
        <v>92</v>
      </c>
      <c r="C1650" t="s">
        <v>1380</v>
      </c>
      <c r="D1650" t="s">
        <v>1378</v>
      </c>
      <c r="E1650">
        <v>2027</v>
      </c>
      <c r="F1650" s="163">
        <v>46266</v>
      </c>
      <c r="G1650" t="s">
        <v>38</v>
      </c>
      <c r="H1650" t="s">
        <v>435</v>
      </c>
      <c r="I1650">
        <v>506.44</v>
      </c>
      <c r="J1650" s="164">
        <v>46219.482270023145</v>
      </c>
      <c r="K1650" s="164">
        <v>46234.443921331018</v>
      </c>
    </row>
    <row r="1651" spans="1:11" x14ac:dyDescent="0.2">
      <c r="A1651" t="s">
        <v>1379</v>
      </c>
      <c r="B1651">
        <v>92</v>
      </c>
      <c r="C1651" t="s">
        <v>1380</v>
      </c>
      <c r="D1651" t="s">
        <v>1378</v>
      </c>
      <c r="E1651">
        <v>2027</v>
      </c>
      <c r="F1651" s="163">
        <v>46266</v>
      </c>
      <c r="G1651" t="s">
        <v>39</v>
      </c>
      <c r="H1651" t="s">
        <v>435</v>
      </c>
      <c r="I1651">
        <v>506.44</v>
      </c>
      <c r="J1651" s="164">
        <v>46219.482270023145</v>
      </c>
      <c r="K1651" s="164">
        <v>46234.443921331018</v>
      </c>
    </row>
    <row r="1652" spans="1:11" x14ac:dyDescent="0.2">
      <c r="A1652" t="s">
        <v>1379</v>
      </c>
      <c r="B1652">
        <v>92</v>
      </c>
      <c r="C1652" t="s">
        <v>1380</v>
      </c>
      <c r="D1652" t="s">
        <v>1378</v>
      </c>
      <c r="E1652">
        <v>2027</v>
      </c>
      <c r="F1652" s="163">
        <v>46266</v>
      </c>
      <c r="G1652" t="s">
        <v>38</v>
      </c>
      <c r="H1652" t="s">
        <v>1367</v>
      </c>
      <c r="I1652">
        <v>506.44</v>
      </c>
      <c r="J1652" s="164">
        <v>46219.482270023145</v>
      </c>
      <c r="K1652" s="164">
        <v>46234.443921331018</v>
      </c>
    </row>
    <row r="1653" spans="1:11" x14ac:dyDescent="0.2">
      <c r="A1653" t="s">
        <v>1379</v>
      </c>
      <c r="B1653">
        <v>92</v>
      </c>
      <c r="C1653" t="s">
        <v>1380</v>
      </c>
      <c r="D1653" t="s">
        <v>1378</v>
      </c>
      <c r="E1653">
        <v>2027</v>
      </c>
      <c r="F1653" s="163">
        <v>46266</v>
      </c>
      <c r="G1653" t="s">
        <v>39</v>
      </c>
      <c r="H1653" t="s">
        <v>1367</v>
      </c>
      <c r="I1653">
        <v>506.44</v>
      </c>
      <c r="J1653" s="164">
        <v>46219.482270023145</v>
      </c>
      <c r="K1653" s="164">
        <v>46234.443921331018</v>
      </c>
    </row>
    <row r="1654" spans="1:11" x14ac:dyDescent="0.2">
      <c r="A1654" t="s">
        <v>1379</v>
      </c>
      <c r="B1654">
        <v>96</v>
      </c>
      <c r="C1654" t="s">
        <v>1380</v>
      </c>
      <c r="D1654" t="s">
        <v>1378</v>
      </c>
      <c r="E1654">
        <v>2027</v>
      </c>
      <c r="F1654" s="163">
        <v>46266</v>
      </c>
      <c r="G1654" t="s">
        <v>38</v>
      </c>
      <c r="H1654" t="s">
        <v>435</v>
      </c>
      <c r="I1654">
        <v>506.44</v>
      </c>
      <c r="J1654" s="164">
        <v>46219.482270023145</v>
      </c>
      <c r="K1654" s="164">
        <v>46234.443921331018</v>
      </c>
    </row>
    <row r="1655" spans="1:11" x14ac:dyDescent="0.2">
      <c r="A1655" t="s">
        <v>1379</v>
      </c>
      <c r="B1655">
        <v>96</v>
      </c>
      <c r="C1655" t="s">
        <v>1380</v>
      </c>
      <c r="D1655" t="s">
        <v>1378</v>
      </c>
      <c r="E1655">
        <v>2027</v>
      </c>
      <c r="F1655" s="163">
        <v>46266</v>
      </c>
      <c r="G1655" t="s">
        <v>39</v>
      </c>
      <c r="H1655" t="s">
        <v>435</v>
      </c>
      <c r="I1655">
        <v>506.44</v>
      </c>
      <c r="J1655" s="164">
        <v>46219.482270023145</v>
      </c>
      <c r="K1655" s="164">
        <v>46234.443921331018</v>
      </c>
    </row>
    <row r="1656" spans="1:11" x14ac:dyDescent="0.2">
      <c r="A1656" t="s">
        <v>1379</v>
      </c>
      <c r="B1656">
        <v>96</v>
      </c>
      <c r="C1656" t="s">
        <v>1380</v>
      </c>
      <c r="D1656" t="s">
        <v>1378</v>
      </c>
      <c r="E1656">
        <v>2027</v>
      </c>
      <c r="F1656" s="163">
        <v>46266</v>
      </c>
      <c r="G1656" t="s">
        <v>38</v>
      </c>
      <c r="H1656" t="s">
        <v>1367</v>
      </c>
      <c r="I1656">
        <v>506.44</v>
      </c>
      <c r="J1656" s="164">
        <v>46219.482270023145</v>
      </c>
      <c r="K1656" s="164">
        <v>46234.443921331018</v>
      </c>
    </row>
    <row r="1657" spans="1:11" x14ac:dyDescent="0.2">
      <c r="A1657" t="s">
        <v>1379</v>
      </c>
      <c r="B1657">
        <v>96</v>
      </c>
      <c r="C1657" t="s">
        <v>1380</v>
      </c>
      <c r="D1657" t="s">
        <v>1378</v>
      </c>
      <c r="E1657">
        <v>2027</v>
      </c>
      <c r="F1657" s="163">
        <v>46266</v>
      </c>
      <c r="G1657" t="s">
        <v>39</v>
      </c>
      <c r="H1657" t="s">
        <v>1367</v>
      </c>
      <c r="I1657">
        <v>506.44</v>
      </c>
      <c r="J1657" s="164">
        <v>46219.482270023145</v>
      </c>
      <c r="K1657" s="164">
        <v>46234.443921331018</v>
      </c>
    </row>
    <row r="1658" spans="1:11" x14ac:dyDescent="0.2">
      <c r="A1658" t="s">
        <v>1379</v>
      </c>
      <c r="B1658">
        <v>92</v>
      </c>
      <c r="C1658" t="s">
        <v>1380</v>
      </c>
      <c r="D1658" t="s">
        <v>1378</v>
      </c>
      <c r="E1658">
        <v>2027</v>
      </c>
      <c r="F1658" s="163">
        <v>46296</v>
      </c>
      <c r="G1658" t="s">
        <v>38</v>
      </c>
      <c r="H1658" t="s">
        <v>435</v>
      </c>
      <c r="I1658">
        <v>506.44</v>
      </c>
      <c r="J1658" s="164">
        <v>46219.482270023145</v>
      </c>
      <c r="K1658" s="164">
        <v>46234.443921331018</v>
      </c>
    </row>
    <row r="1659" spans="1:11" x14ac:dyDescent="0.2">
      <c r="A1659" t="s">
        <v>1379</v>
      </c>
      <c r="B1659">
        <v>92</v>
      </c>
      <c r="C1659" t="s">
        <v>1380</v>
      </c>
      <c r="D1659" t="s">
        <v>1378</v>
      </c>
      <c r="E1659">
        <v>2027</v>
      </c>
      <c r="F1659" s="163">
        <v>46296</v>
      </c>
      <c r="G1659" t="s">
        <v>39</v>
      </c>
      <c r="H1659" t="s">
        <v>435</v>
      </c>
      <c r="I1659">
        <v>506.44</v>
      </c>
      <c r="J1659" s="164">
        <v>46219.482270023145</v>
      </c>
      <c r="K1659" s="164">
        <v>46234.443921331018</v>
      </c>
    </row>
    <row r="1660" spans="1:11" x14ac:dyDescent="0.2">
      <c r="A1660" t="s">
        <v>1379</v>
      </c>
      <c r="B1660">
        <v>92</v>
      </c>
      <c r="C1660" t="s">
        <v>1380</v>
      </c>
      <c r="D1660" t="s">
        <v>1378</v>
      </c>
      <c r="E1660">
        <v>2027</v>
      </c>
      <c r="F1660" s="163">
        <v>46296</v>
      </c>
      <c r="G1660" t="s">
        <v>38</v>
      </c>
      <c r="H1660" t="s">
        <v>1367</v>
      </c>
      <c r="I1660">
        <v>506.44</v>
      </c>
      <c r="J1660" s="164">
        <v>46219.482270023145</v>
      </c>
      <c r="K1660" s="164">
        <v>46234.443921331018</v>
      </c>
    </row>
    <row r="1661" spans="1:11" x14ac:dyDescent="0.2">
      <c r="A1661" t="s">
        <v>1379</v>
      </c>
      <c r="B1661">
        <v>92</v>
      </c>
      <c r="C1661" t="s">
        <v>1380</v>
      </c>
      <c r="D1661" t="s">
        <v>1378</v>
      </c>
      <c r="E1661">
        <v>2027</v>
      </c>
      <c r="F1661" s="163">
        <v>46296</v>
      </c>
      <c r="G1661" t="s">
        <v>39</v>
      </c>
      <c r="H1661" t="s">
        <v>1367</v>
      </c>
      <c r="I1661">
        <v>506.44</v>
      </c>
      <c r="J1661" s="164">
        <v>46219.482270023145</v>
      </c>
      <c r="K1661" s="164">
        <v>46234.443921331018</v>
      </c>
    </row>
    <row r="1662" spans="1:11" x14ac:dyDescent="0.2">
      <c r="A1662" t="s">
        <v>1379</v>
      </c>
      <c r="B1662">
        <v>96</v>
      </c>
      <c r="C1662" t="s">
        <v>1380</v>
      </c>
      <c r="D1662" t="s">
        <v>1378</v>
      </c>
      <c r="E1662">
        <v>2027</v>
      </c>
      <c r="F1662" s="163">
        <v>46296</v>
      </c>
      <c r="G1662" t="s">
        <v>38</v>
      </c>
      <c r="H1662" t="s">
        <v>435</v>
      </c>
      <c r="I1662">
        <v>506.44</v>
      </c>
      <c r="J1662" s="164">
        <v>46219.482270023145</v>
      </c>
      <c r="K1662" s="164">
        <v>46234.443921331018</v>
      </c>
    </row>
    <row r="1663" spans="1:11" x14ac:dyDescent="0.2">
      <c r="A1663" t="s">
        <v>1379</v>
      </c>
      <c r="B1663">
        <v>96</v>
      </c>
      <c r="C1663" t="s">
        <v>1380</v>
      </c>
      <c r="D1663" t="s">
        <v>1378</v>
      </c>
      <c r="E1663">
        <v>2027</v>
      </c>
      <c r="F1663" s="163">
        <v>46296</v>
      </c>
      <c r="G1663" t="s">
        <v>39</v>
      </c>
      <c r="H1663" t="s">
        <v>435</v>
      </c>
      <c r="I1663">
        <v>506.44</v>
      </c>
      <c r="J1663" s="164">
        <v>46219.482270023145</v>
      </c>
      <c r="K1663" s="164">
        <v>46234.443921331018</v>
      </c>
    </row>
    <row r="1664" spans="1:11" x14ac:dyDescent="0.2">
      <c r="A1664" t="s">
        <v>1379</v>
      </c>
      <c r="B1664">
        <v>96</v>
      </c>
      <c r="C1664" t="s">
        <v>1380</v>
      </c>
      <c r="D1664" t="s">
        <v>1378</v>
      </c>
      <c r="E1664">
        <v>2027</v>
      </c>
      <c r="F1664" s="163">
        <v>46296</v>
      </c>
      <c r="G1664" t="s">
        <v>38</v>
      </c>
      <c r="H1664" t="s">
        <v>1367</v>
      </c>
      <c r="I1664">
        <v>506.44</v>
      </c>
      <c r="J1664" s="164">
        <v>46219.482270023145</v>
      </c>
      <c r="K1664" s="164">
        <v>46234.443921331018</v>
      </c>
    </row>
    <row r="1665" spans="1:11" x14ac:dyDescent="0.2">
      <c r="A1665" t="s">
        <v>1379</v>
      </c>
      <c r="B1665">
        <v>96</v>
      </c>
      <c r="C1665" t="s">
        <v>1380</v>
      </c>
      <c r="D1665" t="s">
        <v>1378</v>
      </c>
      <c r="E1665">
        <v>2027</v>
      </c>
      <c r="F1665" s="163">
        <v>46296</v>
      </c>
      <c r="G1665" t="s">
        <v>39</v>
      </c>
      <c r="H1665" t="s">
        <v>1367</v>
      </c>
      <c r="I1665">
        <v>506.44</v>
      </c>
      <c r="J1665" s="164">
        <v>46219.482270023145</v>
      </c>
      <c r="K1665" s="164">
        <v>46234.443921331018</v>
      </c>
    </row>
    <row r="1666" spans="1:11" x14ac:dyDescent="0.2">
      <c r="A1666" t="s">
        <v>1379</v>
      </c>
      <c r="B1666">
        <v>92</v>
      </c>
      <c r="C1666" t="s">
        <v>1380</v>
      </c>
      <c r="D1666" t="s">
        <v>1378</v>
      </c>
      <c r="E1666">
        <v>2027</v>
      </c>
      <c r="F1666" s="163">
        <v>46327</v>
      </c>
      <c r="G1666" t="s">
        <v>38</v>
      </c>
      <c r="H1666" t="s">
        <v>435</v>
      </c>
      <c r="I1666">
        <v>506.44</v>
      </c>
      <c r="J1666" s="164">
        <v>46219.482270023145</v>
      </c>
      <c r="K1666" s="164">
        <v>46234.443921331018</v>
      </c>
    </row>
    <row r="1667" spans="1:11" x14ac:dyDescent="0.2">
      <c r="A1667" t="s">
        <v>1379</v>
      </c>
      <c r="B1667">
        <v>92</v>
      </c>
      <c r="C1667" t="s">
        <v>1380</v>
      </c>
      <c r="D1667" t="s">
        <v>1378</v>
      </c>
      <c r="E1667">
        <v>2027</v>
      </c>
      <c r="F1667" s="163">
        <v>46327</v>
      </c>
      <c r="G1667" t="s">
        <v>39</v>
      </c>
      <c r="H1667" t="s">
        <v>435</v>
      </c>
      <c r="I1667">
        <v>506.44</v>
      </c>
      <c r="J1667" s="164">
        <v>46219.482270023145</v>
      </c>
      <c r="K1667" s="164">
        <v>46234.443921331018</v>
      </c>
    </row>
    <row r="1668" spans="1:11" x14ac:dyDescent="0.2">
      <c r="A1668" t="s">
        <v>1379</v>
      </c>
      <c r="B1668">
        <v>92</v>
      </c>
      <c r="C1668" t="s">
        <v>1380</v>
      </c>
      <c r="D1668" t="s">
        <v>1378</v>
      </c>
      <c r="E1668">
        <v>2027</v>
      </c>
      <c r="F1668" s="163">
        <v>46327</v>
      </c>
      <c r="G1668" t="s">
        <v>38</v>
      </c>
      <c r="H1668" t="s">
        <v>1367</v>
      </c>
      <c r="I1668">
        <v>506.44</v>
      </c>
      <c r="J1668" s="164">
        <v>46219.482270023145</v>
      </c>
      <c r="K1668" s="164">
        <v>46234.443921331018</v>
      </c>
    </row>
    <row r="1669" spans="1:11" x14ac:dyDescent="0.2">
      <c r="A1669" t="s">
        <v>1379</v>
      </c>
      <c r="B1669">
        <v>92</v>
      </c>
      <c r="C1669" t="s">
        <v>1380</v>
      </c>
      <c r="D1669" t="s">
        <v>1378</v>
      </c>
      <c r="E1669">
        <v>2027</v>
      </c>
      <c r="F1669" s="163">
        <v>46327</v>
      </c>
      <c r="G1669" t="s">
        <v>39</v>
      </c>
      <c r="H1669" t="s">
        <v>1367</v>
      </c>
      <c r="I1669">
        <v>506.44</v>
      </c>
      <c r="J1669" s="164">
        <v>46219.482270023145</v>
      </c>
      <c r="K1669" s="164">
        <v>46234.443921331018</v>
      </c>
    </row>
    <row r="1670" spans="1:11" x14ac:dyDescent="0.2">
      <c r="A1670" t="s">
        <v>1379</v>
      </c>
      <c r="B1670">
        <v>96</v>
      </c>
      <c r="C1670" t="s">
        <v>1380</v>
      </c>
      <c r="D1670" t="s">
        <v>1378</v>
      </c>
      <c r="E1670">
        <v>2027</v>
      </c>
      <c r="F1670" s="163">
        <v>46327</v>
      </c>
      <c r="G1670" t="s">
        <v>38</v>
      </c>
      <c r="H1670" t="s">
        <v>435</v>
      </c>
      <c r="I1670">
        <v>506.44</v>
      </c>
      <c r="J1670" s="164">
        <v>46219.482270023145</v>
      </c>
      <c r="K1670" s="164">
        <v>46234.443921331018</v>
      </c>
    </row>
    <row r="1671" spans="1:11" x14ac:dyDescent="0.2">
      <c r="A1671" t="s">
        <v>1379</v>
      </c>
      <c r="B1671">
        <v>96</v>
      </c>
      <c r="C1671" t="s">
        <v>1380</v>
      </c>
      <c r="D1671" t="s">
        <v>1378</v>
      </c>
      <c r="E1671">
        <v>2027</v>
      </c>
      <c r="F1671" s="163">
        <v>46327</v>
      </c>
      <c r="G1671" t="s">
        <v>39</v>
      </c>
      <c r="H1671" t="s">
        <v>435</v>
      </c>
      <c r="I1671">
        <v>506.44</v>
      </c>
      <c r="J1671" s="164">
        <v>46219.482270023145</v>
      </c>
      <c r="K1671" s="164">
        <v>46234.443921331018</v>
      </c>
    </row>
    <row r="1672" spans="1:11" x14ac:dyDescent="0.2">
      <c r="A1672" t="s">
        <v>1379</v>
      </c>
      <c r="B1672">
        <v>96</v>
      </c>
      <c r="C1672" t="s">
        <v>1380</v>
      </c>
      <c r="D1672" t="s">
        <v>1378</v>
      </c>
      <c r="E1672">
        <v>2027</v>
      </c>
      <c r="F1672" s="163">
        <v>46327</v>
      </c>
      <c r="G1672" t="s">
        <v>38</v>
      </c>
      <c r="H1672" t="s">
        <v>1367</v>
      </c>
      <c r="I1672">
        <v>506.44</v>
      </c>
      <c r="J1672" s="164">
        <v>46219.482270023145</v>
      </c>
      <c r="K1672" s="164">
        <v>46234.443921331018</v>
      </c>
    </row>
    <row r="1673" spans="1:11" x14ac:dyDescent="0.2">
      <c r="A1673" t="s">
        <v>1379</v>
      </c>
      <c r="B1673">
        <v>96</v>
      </c>
      <c r="C1673" t="s">
        <v>1380</v>
      </c>
      <c r="D1673" t="s">
        <v>1378</v>
      </c>
      <c r="E1673">
        <v>2027</v>
      </c>
      <c r="F1673" s="163">
        <v>46327</v>
      </c>
      <c r="G1673" t="s">
        <v>39</v>
      </c>
      <c r="H1673" t="s">
        <v>1367</v>
      </c>
      <c r="I1673">
        <v>506.44</v>
      </c>
      <c r="J1673" s="164">
        <v>46219.482270023145</v>
      </c>
      <c r="K1673" s="164">
        <v>46234.443921331018</v>
      </c>
    </row>
    <row r="1674" spans="1:11" x14ac:dyDescent="0.2">
      <c r="A1674" t="s">
        <v>1379</v>
      </c>
      <c r="B1674">
        <v>92</v>
      </c>
      <c r="C1674" t="s">
        <v>1380</v>
      </c>
      <c r="D1674" t="s">
        <v>1378</v>
      </c>
      <c r="E1674">
        <v>2027</v>
      </c>
      <c r="F1674" s="163">
        <v>46357</v>
      </c>
      <c r="G1674" t="s">
        <v>38</v>
      </c>
      <c r="H1674" t="s">
        <v>435</v>
      </c>
      <c r="I1674">
        <v>506.44</v>
      </c>
      <c r="J1674" s="164">
        <v>46219.482270023145</v>
      </c>
      <c r="K1674" s="164">
        <v>46234.443921331018</v>
      </c>
    </row>
    <row r="1675" spans="1:11" x14ac:dyDescent="0.2">
      <c r="A1675" t="s">
        <v>1379</v>
      </c>
      <c r="B1675">
        <v>92</v>
      </c>
      <c r="C1675" t="s">
        <v>1380</v>
      </c>
      <c r="D1675" t="s">
        <v>1378</v>
      </c>
      <c r="E1675">
        <v>2027</v>
      </c>
      <c r="F1675" s="163">
        <v>46357</v>
      </c>
      <c r="G1675" t="s">
        <v>39</v>
      </c>
      <c r="H1675" t="s">
        <v>435</v>
      </c>
      <c r="I1675">
        <v>506.44</v>
      </c>
      <c r="J1675" s="164">
        <v>46219.482270023145</v>
      </c>
      <c r="K1675" s="164">
        <v>46234.443921331018</v>
      </c>
    </row>
    <row r="1676" spans="1:11" x14ac:dyDescent="0.2">
      <c r="A1676" t="s">
        <v>1379</v>
      </c>
      <c r="B1676">
        <v>92</v>
      </c>
      <c r="C1676" t="s">
        <v>1380</v>
      </c>
      <c r="D1676" t="s">
        <v>1378</v>
      </c>
      <c r="E1676">
        <v>2027</v>
      </c>
      <c r="F1676" s="163">
        <v>46357</v>
      </c>
      <c r="G1676" t="s">
        <v>38</v>
      </c>
      <c r="H1676" t="s">
        <v>1367</v>
      </c>
      <c r="I1676">
        <v>506.44</v>
      </c>
      <c r="J1676" s="164">
        <v>46219.482270023145</v>
      </c>
      <c r="K1676" s="164">
        <v>46234.443921331018</v>
      </c>
    </row>
    <row r="1677" spans="1:11" x14ac:dyDescent="0.2">
      <c r="A1677" t="s">
        <v>1379</v>
      </c>
      <c r="B1677">
        <v>92</v>
      </c>
      <c r="C1677" t="s">
        <v>1380</v>
      </c>
      <c r="D1677" t="s">
        <v>1378</v>
      </c>
      <c r="E1677">
        <v>2027</v>
      </c>
      <c r="F1677" s="163">
        <v>46357</v>
      </c>
      <c r="G1677" t="s">
        <v>39</v>
      </c>
      <c r="H1677" t="s">
        <v>1367</v>
      </c>
      <c r="I1677">
        <v>506.44</v>
      </c>
      <c r="J1677" s="164">
        <v>46219.482270023145</v>
      </c>
      <c r="K1677" s="164">
        <v>46234.443921331018</v>
      </c>
    </row>
    <row r="1678" spans="1:11" x14ac:dyDescent="0.2">
      <c r="A1678" t="s">
        <v>1379</v>
      </c>
      <c r="B1678">
        <v>96</v>
      </c>
      <c r="C1678" t="s">
        <v>1380</v>
      </c>
      <c r="D1678" t="s">
        <v>1378</v>
      </c>
      <c r="E1678">
        <v>2027</v>
      </c>
      <c r="F1678" s="163">
        <v>46357</v>
      </c>
      <c r="G1678" t="s">
        <v>38</v>
      </c>
      <c r="H1678" t="s">
        <v>435</v>
      </c>
      <c r="I1678">
        <v>506.44</v>
      </c>
      <c r="J1678" s="164">
        <v>46219.482270023145</v>
      </c>
      <c r="K1678" s="164">
        <v>46234.443921331018</v>
      </c>
    </row>
    <row r="1679" spans="1:11" x14ac:dyDescent="0.2">
      <c r="A1679" t="s">
        <v>1379</v>
      </c>
      <c r="B1679">
        <v>96</v>
      </c>
      <c r="C1679" t="s">
        <v>1380</v>
      </c>
      <c r="D1679" t="s">
        <v>1378</v>
      </c>
      <c r="E1679">
        <v>2027</v>
      </c>
      <c r="F1679" s="163">
        <v>46357</v>
      </c>
      <c r="G1679" t="s">
        <v>39</v>
      </c>
      <c r="H1679" t="s">
        <v>435</v>
      </c>
      <c r="I1679">
        <v>506.44</v>
      </c>
      <c r="J1679" s="164">
        <v>46219.482270023145</v>
      </c>
      <c r="K1679" s="164">
        <v>46234.443921331018</v>
      </c>
    </row>
    <row r="1680" spans="1:11" x14ac:dyDescent="0.2">
      <c r="A1680" t="s">
        <v>1379</v>
      </c>
      <c r="B1680">
        <v>96</v>
      </c>
      <c r="C1680" t="s">
        <v>1380</v>
      </c>
      <c r="D1680" t="s">
        <v>1378</v>
      </c>
      <c r="E1680">
        <v>2027</v>
      </c>
      <c r="F1680" s="163">
        <v>46357</v>
      </c>
      <c r="G1680" t="s">
        <v>38</v>
      </c>
      <c r="H1680" t="s">
        <v>1367</v>
      </c>
      <c r="I1680">
        <v>506.44</v>
      </c>
      <c r="J1680" s="164">
        <v>46219.482270023145</v>
      </c>
      <c r="K1680" s="164">
        <v>46234.443921331018</v>
      </c>
    </row>
    <row r="1681" spans="1:11" x14ac:dyDescent="0.2">
      <c r="A1681" t="s">
        <v>1379</v>
      </c>
      <c r="B1681">
        <v>96</v>
      </c>
      <c r="C1681" t="s">
        <v>1380</v>
      </c>
      <c r="D1681" t="s">
        <v>1378</v>
      </c>
      <c r="E1681">
        <v>2027</v>
      </c>
      <c r="F1681" s="163">
        <v>46357</v>
      </c>
      <c r="G1681" t="s">
        <v>39</v>
      </c>
      <c r="H1681" t="s">
        <v>1367</v>
      </c>
      <c r="I1681">
        <v>506.44</v>
      </c>
      <c r="J1681" s="164">
        <v>46219.482270023145</v>
      </c>
      <c r="K1681" s="164">
        <v>46234.443921331018</v>
      </c>
    </row>
    <row r="1682" spans="1:11" x14ac:dyDescent="0.2">
      <c r="A1682" t="s">
        <v>1379</v>
      </c>
      <c r="B1682">
        <v>92</v>
      </c>
      <c r="C1682" t="s">
        <v>1380</v>
      </c>
      <c r="D1682" t="s">
        <v>1378</v>
      </c>
      <c r="E1682">
        <v>2027</v>
      </c>
      <c r="F1682" s="163">
        <v>46388</v>
      </c>
      <c r="G1682" t="s">
        <v>38</v>
      </c>
      <c r="H1682" t="s">
        <v>435</v>
      </c>
      <c r="I1682">
        <v>506.44</v>
      </c>
      <c r="J1682" s="164">
        <v>46219.482270023145</v>
      </c>
      <c r="K1682" s="164">
        <v>46234.443921331018</v>
      </c>
    </row>
    <row r="1683" spans="1:11" x14ac:dyDescent="0.2">
      <c r="A1683" t="s">
        <v>1379</v>
      </c>
      <c r="B1683">
        <v>92</v>
      </c>
      <c r="C1683" t="s">
        <v>1380</v>
      </c>
      <c r="D1683" t="s">
        <v>1378</v>
      </c>
      <c r="E1683">
        <v>2027</v>
      </c>
      <c r="F1683" s="163">
        <v>46388</v>
      </c>
      <c r="G1683" t="s">
        <v>39</v>
      </c>
      <c r="H1683" t="s">
        <v>435</v>
      </c>
      <c r="I1683">
        <v>506.44</v>
      </c>
      <c r="J1683" s="164">
        <v>46219.482270023145</v>
      </c>
      <c r="K1683" s="164">
        <v>46234.443921331018</v>
      </c>
    </row>
    <row r="1684" spans="1:11" x14ac:dyDescent="0.2">
      <c r="A1684" t="s">
        <v>1379</v>
      </c>
      <c r="B1684">
        <v>92</v>
      </c>
      <c r="C1684" t="s">
        <v>1380</v>
      </c>
      <c r="D1684" t="s">
        <v>1378</v>
      </c>
      <c r="E1684">
        <v>2027</v>
      </c>
      <c r="F1684" s="163">
        <v>46388</v>
      </c>
      <c r="G1684" t="s">
        <v>38</v>
      </c>
      <c r="H1684" t="s">
        <v>1367</v>
      </c>
      <c r="I1684">
        <v>506.44</v>
      </c>
      <c r="J1684" s="164">
        <v>46219.482270023145</v>
      </c>
      <c r="K1684" s="164">
        <v>46234.443921331018</v>
      </c>
    </row>
    <row r="1685" spans="1:11" x14ac:dyDescent="0.2">
      <c r="A1685" t="s">
        <v>1379</v>
      </c>
      <c r="B1685">
        <v>92</v>
      </c>
      <c r="C1685" t="s">
        <v>1380</v>
      </c>
      <c r="D1685" t="s">
        <v>1378</v>
      </c>
      <c r="E1685">
        <v>2027</v>
      </c>
      <c r="F1685" s="163">
        <v>46388</v>
      </c>
      <c r="G1685" t="s">
        <v>39</v>
      </c>
      <c r="H1685" t="s">
        <v>1367</v>
      </c>
      <c r="I1685">
        <v>506.44</v>
      </c>
      <c r="J1685" s="164">
        <v>46219.482270023145</v>
      </c>
      <c r="K1685" s="164">
        <v>46234.443921331018</v>
      </c>
    </row>
    <row r="1686" spans="1:11" x14ac:dyDescent="0.2">
      <c r="A1686" t="s">
        <v>1379</v>
      </c>
      <c r="B1686">
        <v>96</v>
      </c>
      <c r="C1686" t="s">
        <v>1380</v>
      </c>
      <c r="D1686" t="s">
        <v>1378</v>
      </c>
      <c r="E1686">
        <v>2027</v>
      </c>
      <c r="F1686" s="163">
        <v>46388</v>
      </c>
      <c r="G1686" t="s">
        <v>38</v>
      </c>
      <c r="H1686" t="s">
        <v>435</v>
      </c>
      <c r="I1686">
        <v>506.44</v>
      </c>
      <c r="J1686" s="164">
        <v>46219.482270023145</v>
      </c>
      <c r="K1686" s="164">
        <v>46234.443921331018</v>
      </c>
    </row>
    <row r="1687" spans="1:11" x14ac:dyDescent="0.2">
      <c r="A1687" t="s">
        <v>1379</v>
      </c>
      <c r="B1687">
        <v>96</v>
      </c>
      <c r="C1687" t="s">
        <v>1380</v>
      </c>
      <c r="D1687" t="s">
        <v>1378</v>
      </c>
      <c r="E1687">
        <v>2027</v>
      </c>
      <c r="F1687" s="163">
        <v>46388</v>
      </c>
      <c r="G1687" t="s">
        <v>39</v>
      </c>
      <c r="H1687" t="s">
        <v>435</v>
      </c>
      <c r="I1687">
        <v>506.44</v>
      </c>
      <c r="J1687" s="164">
        <v>46219.482270023145</v>
      </c>
      <c r="K1687" s="164">
        <v>46234.443921331018</v>
      </c>
    </row>
    <row r="1688" spans="1:11" x14ac:dyDescent="0.2">
      <c r="A1688" t="s">
        <v>1379</v>
      </c>
      <c r="B1688">
        <v>96</v>
      </c>
      <c r="C1688" t="s">
        <v>1380</v>
      </c>
      <c r="D1688" t="s">
        <v>1378</v>
      </c>
      <c r="E1688">
        <v>2027</v>
      </c>
      <c r="F1688" s="163">
        <v>46388</v>
      </c>
      <c r="G1688" t="s">
        <v>38</v>
      </c>
      <c r="H1688" t="s">
        <v>1367</v>
      </c>
      <c r="I1688">
        <v>506.44</v>
      </c>
      <c r="J1688" s="164">
        <v>46219.482270023145</v>
      </c>
      <c r="K1688" s="164">
        <v>46234.443921331018</v>
      </c>
    </row>
    <row r="1689" spans="1:11" x14ac:dyDescent="0.2">
      <c r="A1689" t="s">
        <v>1379</v>
      </c>
      <c r="B1689">
        <v>96</v>
      </c>
      <c r="C1689" t="s">
        <v>1380</v>
      </c>
      <c r="D1689" t="s">
        <v>1378</v>
      </c>
      <c r="E1689">
        <v>2027</v>
      </c>
      <c r="F1689" s="163">
        <v>46388</v>
      </c>
      <c r="G1689" t="s">
        <v>39</v>
      </c>
      <c r="H1689" t="s">
        <v>1367</v>
      </c>
      <c r="I1689">
        <v>506.44</v>
      </c>
      <c r="J1689" s="164">
        <v>46219.482270023145</v>
      </c>
      <c r="K1689" s="164">
        <v>46234.443921331018</v>
      </c>
    </row>
    <row r="1690" spans="1:11" x14ac:dyDescent="0.2">
      <c r="A1690" t="s">
        <v>1379</v>
      </c>
      <c r="B1690">
        <v>92</v>
      </c>
      <c r="C1690" t="s">
        <v>1380</v>
      </c>
      <c r="D1690" t="s">
        <v>1378</v>
      </c>
      <c r="E1690">
        <v>2027</v>
      </c>
      <c r="F1690" s="163">
        <v>46419</v>
      </c>
      <c r="G1690" t="s">
        <v>38</v>
      </c>
      <c r="H1690" t="s">
        <v>435</v>
      </c>
      <c r="I1690">
        <v>506.44</v>
      </c>
      <c r="J1690" s="164">
        <v>46219.482270023145</v>
      </c>
      <c r="K1690" s="164">
        <v>46234.443921331018</v>
      </c>
    </row>
    <row r="1691" spans="1:11" x14ac:dyDescent="0.2">
      <c r="A1691" t="s">
        <v>1379</v>
      </c>
      <c r="B1691">
        <v>92</v>
      </c>
      <c r="C1691" t="s">
        <v>1380</v>
      </c>
      <c r="D1691" t="s">
        <v>1378</v>
      </c>
      <c r="E1691">
        <v>2027</v>
      </c>
      <c r="F1691" s="163">
        <v>46419</v>
      </c>
      <c r="G1691" t="s">
        <v>39</v>
      </c>
      <c r="H1691" t="s">
        <v>435</v>
      </c>
      <c r="I1691">
        <v>506.44</v>
      </c>
      <c r="J1691" s="164">
        <v>46219.482270023145</v>
      </c>
      <c r="K1691" s="164">
        <v>46234.443921331018</v>
      </c>
    </row>
    <row r="1692" spans="1:11" x14ac:dyDescent="0.2">
      <c r="A1692" t="s">
        <v>1379</v>
      </c>
      <c r="B1692">
        <v>92</v>
      </c>
      <c r="C1692" t="s">
        <v>1380</v>
      </c>
      <c r="D1692" t="s">
        <v>1378</v>
      </c>
      <c r="E1692">
        <v>2027</v>
      </c>
      <c r="F1692" s="163">
        <v>46419</v>
      </c>
      <c r="G1692" t="s">
        <v>38</v>
      </c>
      <c r="H1692" t="s">
        <v>1367</v>
      </c>
      <c r="I1692">
        <v>506.44</v>
      </c>
      <c r="J1692" s="164">
        <v>46219.482270023145</v>
      </c>
      <c r="K1692" s="164">
        <v>46234.443921331018</v>
      </c>
    </row>
    <row r="1693" spans="1:11" x14ac:dyDescent="0.2">
      <c r="A1693" t="s">
        <v>1379</v>
      </c>
      <c r="B1693">
        <v>92</v>
      </c>
      <c r="C1693" t="s">
        <v>1380</v>
      </c>
      <c r="D1693" t="s">
        <v>1378</v>
      </c>
      <c r="E1693">
        <v>2027</v>
      </c>
      <c r="F1693" s="163">
        <v>46419</v>
      </c>
      <c r="G1693" t="s">
        <v>39</v>
      </c>
      <c r="H1693" t="s">
        <v>1367</v>
      </c>
      <c r="I1693">
        <v>506.44</v>
      </c>
      <c r="J1693" s="164">
        <v>46219.482270023145</v>
      </c>
      <c r="K1693" s="164">
        <v>46234.443921331018</v>
      </c>
    </row>
    <row r="1694" spans="1:11" x14ac:dyDescent="0.2">
      <c r="A1694" t="s">
        <v>1379</v>
      </c>
      <c r="B1694">
        <v>96</v>
      </c>
      <c r="C1694" t="s">
        <v>1380</v>
      </c>
      <c r="D1694" t="s">
        <v>1378</v>
      </c>
      <c r="E1694">
        <v>2027</v>
      </c>
      <c r="F1694" s="163">
        <v>46419</v>
      </c>
      <c r="G1694" t="s">
        <v>38</v>
      </c>
      <c r="H1694" t="s">
        <v>435</v>
      </c>
      <c r="I1694">
        <v>506.44</v>
      </c>
      <c r="J1694" s="164">
        <v>46219.482270023145</v>
      </c>
      <c r="K1694" s="164">
        <v>46234.443921331018</v>
      </c>
    </row>
    <row r="1695" spans="1:11" x14ac:dyDescent="0.2">
      <c r="A1695" t="s">
        <v>1379</v>
      </c>
      <c r="B1695">
        <v>96</v>
      </c>
      <c r="C1695" t="s">
        <v>1380</v>
      </c>
      <c r="D1695" t="s">
        <v>1378</v>
      </c>
      <c r="E1695">
        <v>2027</v>
      </c>
      <c r="F1695" s="163">
        <v>46419</v>
      </c>
      <c r="G1695" t="s">
        <v>39</v>
      </c>
      <c r="H1695" t="s">
        <v>435</v>
      </c>
      <c r="I1695">
        <v>506.44</v>
      </c>
      <c r="J1695" s="164">
        <v>46219.482270023145</v>
      </c>
      <c r="K1695" s="164">
        <v>46234.443921331018</v>
      </c>
    </row>
    <row r="1696" spans="1:11" x14ac:dyDescent="0.2">
      <c r="A1696" t="s">
        <v>1379</v>
      </c>
      <c r="B1696">
        <v>96</v>
      </c>
      <c r="C1696" t="s">
        <v>1380</v>
      </c>
      <c r="D1696" t="s">
        <v>1378</v>
      </c>
      <c r="E1696">
        <v>2027</v>
      </c>
      <c r="F1696" s="163">
        <v>46419</v>
      </c>
      <c r="G1696" t="s">
        <v>38</v>
      </c>
      <c r="H1696" t="s">
        <v>1367</v>
      </c>
      <c r="I1696">
        <v>506.44</v>
      </c>
      <c r="J1696" s="164">
        <v>46219.482270023145</v>
      </c>
      <c r="K1696" s="164">
        <v>46234.443921331018</v>
      </c>
    </row>
    <row r="1697" spans="1:11" x14ac:dyDescent="0.2">
      <c r="A1697" t="s">
        <v>1379</v>
      </c>
      <c r="B1697">
        <v>96</v>
      </c>
      <c r="C1697" t="s">
        <v>1380</v>
      </c>
      <c r="D1697" t="s">
        <v>1378</v>
      </c>
      <c r="E1697">
        <v>2027</v>
      </c>
      <c r="F1697" s="163">
        <v>46419</v>
      </c>
      <c r="G1697" t="s">
        <v>39</v>
      </c>
      <c r="H1697" t="s">
        <v>1367</v>
      </c>
      <c r="I1697">
        <v>506.44</v>
      </c>
      <c r="J1697" s="164">
        <v>46219.482270023145</v>
      </c>
      <c r="K1697" s="164">
        <v>46234.443921331018</v>
      </c>
    </row>
    <row r="1698" spans="1:11" x14ac:dyDescent="0.2">
      <c r="A1698" t="s">
        <v>1379</v>
      </c>
      <c r="B1698">
        <v>92</v>
      </c>
      <c r="C1698" t="s">
        <v>1380</v>
      </c>
      <c r="D1698" t="s">
        <v>1378</v>
      </c>
      <c r="E1698">
        <v>2027</v>
      </c>
      <c r="F1698" s="163">
        <v>46447</v>
      </c>
      <c r="G1698" t="s">
        <v>38</v>
      </c>
      <c r="H1698" t="s">
        <v>435</v>
      </c>
      <c r="I1698">
        <v>506.44</v>
      </c>
      <c r="J1698" s="164">
        <v>46219.482270023145</v>
      </c>
      <c r="K1698" s="164">
        <v>46234.443921331018</v>
      </c>
    </row>
    <row r="1699" spans="1:11" x14ac:dyDescent="0.2">
      <c r="A1699" t="s">
        <v>1379</v>
      </c>
      <c r="B1699">
        <v>92</v>
      </c>
      <c r="C1699" t="s">
        <v>1380</v>
      </c>
      <c r="D1699" t="s">
        <v>1378</v>
      </c>
      <c r="E1699">
        <v>2027</v>
      </c>
      <c r="F1699" s="163">
        <v>46447</v>
      </c>
      <c r="G1699" t="s">
        <v>39</v>
      </c>
      <c r="H1699" t="s">
        <v>435</v>
      </c>
      <c r="I1699">
        <v>506.44</v>
      </c>
      <c r="J1699" s="164">
        <v>46219.482270023145</v>
      </c>
      <c r="K1699" s="164">
        <v>46234.443921331018</v>
      </c>
    </row>
    <row r="1700" spans="1:11" x14ac:dyDescent="0.2">
      <c r="A1700" t="s">
        <v>1379</v>
      </c>
      <c r="B1700">
        <v>92</v>
      </c>
      <c r="C1700" t="s">
        <v>1380</v>
      </c>
      <c r="D1700" t="s">
        <v>1378</v>
      </c>
      <c r="E1700">
        <v>2027</v>
      </c>
      <c r="F1700" s="163">
        <v>46447</v>
      </c>
      <c r="G1700" t="s">
        <v>38</v>
      </c>
      <c r="H1700" t="s">
        <v>1367</v>
      </c>
      <c r="I1700">
        <v>506.44</v>
      </c>
      <c r="J1700" s="164">
        <v>46219.482270023145</v>
      </c>
      <c r="K1700" s="164">
        <v>46234.443921331018</v>
      </c>
    </row>
    <row r="1701" spans="1:11" x14ac:dyDescent="0.2">
      <c r="A1701" t="s">
        <v>1379</v>
      </c>
      <c r="B1701">
        <v>92</v>
      </c>
      <c r="C1701" t="s">
        <v>1380</v>
      </c>
      <c r="D1701" t="s">
        <v>1378</v>
      </c>
      <c r="E1701">
        <v>2027</v>
      </c>
      <c r="F1701" s="163">
        <v>46447</v>
      </c>
      <c r="G1701" t="s">
        <v>39</v>
      </c>
      <c r="H1701" t="s">
        <v>1367</v>
      </c>
      <c r="I1701">
        <v>506.44</v>
      </c>
      <c r="J1701" s="164">
        <v>46219.482270023145</v>
      </c>
      <c r="K1701" s="164">
        <v>46234.443921331018</v>
      </c>
    </row>
    <row r="1702" spans="1:11" x14ac:dyDescent="0.2">
      <c r="A1702" t="s">
        <v>1379</v>
      </c>
      <c r="B1702">
        <v>96</v>
      </c>
      <c r="C1702" t="s">
        <v>1380</v>
      </c>
      <c r="D1702" t="s">
        <v>1378</v>
      </c>
      <c r="E1702">
        <v>2027</v>
      </c>
      <c r="F1702" s="163">
        <v>46447</v>
      </c>
      <c r="G1702" t="s">
        <v>38</v>
      </c>
      <c r="H1702" t="s">
        <v>435</v>
      </c>
      <c r="I1702">
        <v>506.44</v>
      </c>
      <c r="J1702" s="164">
        <v>46219.482270023145</v>
      </c>
      <c r="K1702" s="164">
        <v>46234.443921331018</v>
      </c>
    </row>
    <row r="1703" spans="1:11" x14ac:dyDescent="0.2">
      <c r="A1703" t="s">
        <v>1379</v>
      </c>
      <c r="B1703">
        <v>96</v>
      </c>
      <c r="C1703" t="s">
        <v>1380</v>
      </c>
      <c r="D1703" t="s">
        <v>1378</v>
      </c>
      <c r="E1703">
        <v>2027</v>
      </c>
      <c r="F1703" s="163">
        <v>46447</v>
      </c>
      <c r="G1703" t="s">
        <v>39</v>
      </c>
      <c r="H1703" t="s">
        <v>435</v>
      </c>
      <c r="I1703">
        <v>506.44</v>
      </c>
      <c r="J1703" s="164">
        <v>46219.482270023145</v>
      </c>
      <c r="K1703" s="164">
        <v>46234.443921331018</v>
      </c>
    </row>
    <row r="1704" spans="1:11" x14ac:dyDescent="0.2">
      <c r="A1704" t="s">
        <v>1379</v>
      </c>
      <c r="B1704">
        <v>96</v>
      </c>
      <c r="C1704" t="s">
        <v>1380</v>
      </c>
      <c r="D1704" t="s">
        <v>1378</v>
      </c>
      <c r="E1704">
        <v>2027</v>
      </c>
      <c r="F1704" s="163">
        <v>46447</v>
      </c>
      <c r="G1704" t="s">
        <v>38</v>
      </c>
      <c r="H1704" t="s">
        <v>1367</v>
      </c>
      <c r="I1704">
        <v>506.44</v>
      </c>
      <c r="J1704" s="164">
        <v>46219.482270023145</v>
      </c>
      <c r="K1704" s="164">
        <v>46234.443921331018</v>
      </c>
    </row>
    <row r="1705" spans="1:11" x14ac:dyDescent="0.2">
      <c r="A1705" t="s">
        <v>1379</v>
      </c>
      <c r="B1705">
        <v>96</v>
      </c>
      <c r="C1705" t="s">
        <v>1380</v>
      </c>
      <c r="D1705" t="s">
        <v>1378</v>
      </c>
      <c r="E1705">
        <v>2027</v>
      </c>
      <c r="F1705" s="163">
        <v>46447</v>
      </c>
      <c r="G1705" t="s">
        <v>39</v>
      </c>
      <c r="H1705" t="s">
        <v>1367</v>
      </c>
      <c r="I1705">
        <v>506.44</v>
      </c>
      <c r="J1705" s="164">
        <v>46219.482270023145</v>
      </c>
      <c r="K1705" s="164">
        <v>46234.443921331018</v>
      </c>
    </row>
    <row r="1706" spans="1:11" x14ac:dyDescent="0.2">
      <c r="A1706" t="s">
        <v>1379</v>
      </c>
      <c r="B1706">
        <v>92</v>
      </c>
      <c r="C1706" t="s">
        <v>1380</v>
      </c>
      <c r="D1706" t="s">
        <v>1378</v>
      </c>
      <c r="E1706">
        <v>2027</v>
      </c>
      <c r="F1706" s="163">
        <v>46478</v>
      </c>
      <c r="G1706" t="s">
        <v>38</v>
      </c>
      <c r="H1706" t="s">
        <v>435</v>
      </c>
      <c r="I1706">
        <v>506.44</v>
      </c>
      <c r="J1706" s="164">
        <v>46219.482270023145</v>
      </c>
      <c r="K1706" s="164">
        <v>46234.443921331018</v>
      </c>
    </row>
    <row r="1707" spans="1:11" x14ac:dyDescent="0.2">
      <c r="A1707" t="s">
        <v>1379</v>
      </c>
      <c r="B1707">
        <v>92</v>
      </c>
      <c r="C1707" t="s">
        <v>1380</v>
      </c>
      <c r="D1707" t="s">
        <v>1378</v>
      </c>
      <c r="E1707">
        <v>2027</v>
      </c>
      <c r="F1707" s="163">
        <v>46478</v>
      </c>
      <c r="G1707" t="s">
        <v>39</v>
      </c>
      <c r="H1707" t="s">
        <v>435</v>
      </c>
      <c r="I1707">
        <v>506.44</v>
      </c>
      <c r="J1707" s="164">
        <v>46219.482270023145</v>
      </c>
      <c r="K1707" s="164">
        <v>46234.443921331018</v>
      </c>
    </row>
    <row r="1708" spans="1:11" x14ac:dyDescent="0.2">
      <c r="A1708" t="s">
        <v>1379</v>
      </c>
      <c r="B1708">
        <v>92</v>
      </c>
      <c r="C1708" t="s">
        <v>1380</v>
      </c>
      <c r="D1708" t="s">
        <v>1378</v>
      </c>
      <c r="E1708">
        <v>2027</v>
      </c>
      <c r="F1708" s="163">
        <v>46478</v>
      </c>
      <c r="G1708" t="s">
        <v>38</v>
      </c>
      <c r="H1708" t="s">
        <v>1367</v>
      </c>
      <c r="I1708">
        <v>506.44</v>
      </c>
      <c r="J1708" s="164">
        <v>46219.482270023145</v>
      </c>
      <c r="K1708" s="164">
        <v>46234.443921331018</v>
      </c>
    </row>
    <row r="1709" spans="1:11" x14ac:dyDescent="0.2">
      <c r="A1709" t="s">
        <v>1379</v>
      </c>
      <c r="B1709">
        <v>92</v>
      </c>
      <c r="C1709" t="s">
        <v>1380</v>
      </c>
      <c r="D1709" t="s">
        <v>1378</v>
      </c>
      <c r="E1709">
        <v>2027</v>
      </c>
      <c r="F1709" s="163">
        <v>46478</v>
      </c>
      <c r="G1709" t="s">
        <v>39</v>
      </c>
      <c r="H1709" t="s">
        <v>1367</v>
      </c>
      <c r="I1709">
        <v>506.44</v>
      </c>
      <c r="J1709" s="164">
        <v>46219.482270023145</v>
      </c>
      <c r="K1709" s="164">
        <v>46234.443921331018</v>
      </c>
    </row>
    <row r="1710" spans="1:11" x14ac:dyDescent="0.2">
      <c r="A1710" t="s">
        <v>1379</v>
      </c>
      <c r="B1710">
        <v>96</v>
      </c>
      <c r="C1710" t="s">
        <v>1380</v>
      </c>
      <c r="D1710" t="s">
        <v>1378</v>
      </c>
      <c r="E1710">
        <v>2027</v>
      </c>
      <c r="F1710" s="163">
        <v>46478</v>
      </c>
      <c r="G1710" t="s">
        <v>38</v>
      </c>
      <c r="H1710" t="s">
        <v>435</v>
      </c>
      <c r="I1710">
        <v>506.44</v>
      </c>
      <c r="J1710" s="164">
        <v>46219.482270023145</v>
      </c>
      <c r="K1710" s="164">
        <v>46234.443921331018</v>
      </c>
    </row>
    <row r="1711" spans="1:11" x14ac:dyDescent="0.2">
      <c r="A1711" t="s">
        <v>1379</v>
      </c>
      <c r="B1711">
        <v>96</v>
      </c>
      <c r="C1711" t="s">
        <v>1380</v>
      </c>
      <c r="D1711" t="s">
        <v>1378</v>
      </c>
      <c r="E1711">
        <v>2027</v>
      </c>
      <c r="F1711" s="163">
        <v>46478</v>
      </c>
      <c r="G1711" t="s">
        <v>39</v>
      </c>
      <c r="H1711" t="s">
        <v>435</v>
      </c>
      <c r="I1711">
        <v>506.44</v>
      </c>
      <c r="J1711" s="164">
        <v>46219.482270023145</v>
      </c>
      <c r="K1711" s="164">
        <v>46234.443921331018</v>
      </c>
    </row>
    <row r="1712" spans="1:11" x14ac:dyDescent="0.2">
      <c r="A1712" t="s">
        <v>1379</v>
      </c>
      <c r="B1712">
        <v>96</v>
      </c>
      <c r="C1712" t="s">
        <v>1380</v>
      </c>
      <c r="D1712" t="s">
        <v>1378</v>
      </c>
      <c r="E1712">
        <v>2027</v>
      </c>
      <c r="F1712" s="163">
        <v>46478</v>
      </c>
      <c r="G1712" t="s">
        <v>38</v>
      </c>
      <c r="H1712" t="s">
        <v>1367</v>
      </c>
      <c r="I1712">
        <v>506.44</v>
      </c>
      <c r="J1712" s="164">
        <v>46219.482270023145</v>
      </c>
      <c r="K1712" s="164">
        <v>46234.443921331018</v>
      </c>
    </row>
    <row r="1713" spans="1:11" x14ac:dyDescent="0.2">
      <c r="A1713" t="s">
        <v>1379</v>
      </c>
      <c r="B1713">
        <v>96</v>
      </c>
      <c r="C1713" t="s">
        <v>1380</v>
      </c>
      <c r="D1713" t="s">
        <v>1378</v>
      </c>
      <c r="E1713">
        <v>2027</v>
      </c>
      <c r="F1713" s="163">
        <v>46478</v>
      </c>
      <c r="G1713" t="s">
        <v>39</v>
      </c>
      <c r="H1713" t="s">
        <v>1367</v>
      </c>
      <c r="I1713">
        <v>506.44</v>
      </c>
      <c r="J1713" s="164">
        <v>46219.482270023145</v>
      </c>
      <c r="K1713" s="164">
        <v>46234.443921331018</v>
      </c>
    </row>
    <row r="1714" spans="1:11" x14ac:dyDescent="0.2">
      <c r="A1714" t="s">
        <v>1379</v>
      </c>
      <c r="B1714">
        <v>92</v>
      </c>
      <c r="C1714" t="s">
        <v>1380</v>
      </c>
      <c r="D1714" t="s">
        <v>1378</v>
      </c>
      <c r="E1714">
        <v>2027</v>
      </c>
      <c r="F1714" s="163">
        <v>46508</v>
      </c>
      <c r="G1714" t="s">
        <v>38</v>
      </c>
      <c r="H1714" t="s">
        <v>435</v>
      </c>
      <c r="I1714">
        <v>506.44</v>
      </c>
      <c r="J1714" s="164">
        <v>46219.482270023145</v>
      </c>
      <c r="K1714" s="164">
        <v>46234.443921331018</v>
      </c>
    </row>
    <row r="1715" spans="1:11" x14ac:dyDescent="0.2">
      <c r="A1715" t="s">
        <v>1379</v>
      </c>
      <c r="B1715">
        <v>92</v>
      </c>
      <c r="C1715" t="s">
        <v>1380</v>
      </c>
      <c r="D1715" t="s">
        <v>1378</v>
      </c>
      <c r="E1715">
        <v>2027</v>
      </c>
      <c r="F1715" s="163">
        <v>46508</v>
      </c>
      <c r="G1715" t="s">
        <v>39</v>
      </c>
      <c r="H1715" t="s">
        <v>435</v>
      </c>
      <c r="I1715">
        <v>506.44</v>
      </c>
      <c r="J1715" s="164">
        <v>46219.482270023145</v>
      </c>
      <c r="K1715" s="164">
        <v>46234.443921331018</v>
      </c>
    </row>
    <row r="1716" spans="1:11" x14ac:dyDescent="0.2">
      <c r="A1716" t="s">
        <v>1379</v>
      </c>
      <c r="B1716">
        <v>92</v>
      </c>
      <c r="C1716" t="s">
        <v>1380</v>
      </c>
      <c r="D1716" t="s">
        <v>1378</v>
      </c>
      <c r="E1716">
        <v>2027</v>
      </c>
      <c r="F1716" s="163">
        <v>46508</v>
      </c>
      <c r="G1716" t="s">
        <v>38</v>
      </c>
      <c r="H1716" t="s">
        <v>1367</v>
      </c>
      <c r="I1716">
        <v>506.44</v>
      </c>
      <c r="J1716" s="164">
        <v>46219.482270023145</v>
      </c>
      <c r="K1716" s="164">
        <v>46234.443921331018</v>
      </c>
    </row>
    <row r="1717" spans="1:11" x14ac:dyDescent="0.2">
      <c r="A1717" t="s">
        <v>1379</v>
      </c>
      <c r="B1717">
        <v>92</v>
      </c>
      <c r="C1717" t="s">
        <v>1380</v>
      </c>
      <c r="D1717" t="s">
        <v>1378</v>
      </c>
      <c r="E1717">
        <v>2027</v>
      </c>
      <c r="F1717" s="163">
        <v>46508</v>
      </c>
      <c r="G1717" t="s">
        <v>39</v>
      </c>
      <c r="H1717" t="s">
        <v>1367</v>
      </c>
      <c r="I1717">
        <v>506.44</v>
      </c>
      <c r="J1717" s="164">
        <v>46219.482270023145</v>
      </c>
      <c r="K1717" s="164">
        <v>46234.443921331018</v>
      </c>
    </row>
    <row r="1718" spans="1:11" x14ac:dyDescent="0.2">
      <c r="A1718" t="s">
        <v>1379</v>
      </c>
      <c r="B1718">
        <v>96</v>
      </c>
      <c r="C1718" t="s">
        <v>1380</v>
      </c>
      <c r="D1718" t="s">
        <v>1378</v>
      </c>
      <c r="E1718">
        <v>2027</v>
      </c>
      <c r="F1718" s="163">
        <v>46508</v>
      </c>
      <c r="G1718" t="s">
        <v>38</v>
      </c>
      <c r="H1718" t="s">
        <v>435</v>
      </c>
      <c r="I1718">
        <v>506.44</v>
      </c>
      <c r="J1718" s="164">
        <v>46219.482270023145</v>
      </c>
      <c r="K1718" s="164">
        <v>46234.443921331018</v>
      </c>
    </row>
    <row r="1719" spans="1:11" x14ac:dyDescent="0.2">
      <c r="A1719" t="s">
        <v>1379</v>
      </c>
      <c r="B1719">
        <v>96</v>
      </c>
      <c r="C1719" t="s">
        <v>1380</v>
      </c>
      <c r="D1719" t="s">
        <v>1378</v>
      </c>
      <c r="E1719">
        <v>2027</v>
      </c>
      <c r="F1719" s="163">
        <v>46508</v>
      </c>
      <c r="G1719" t="s">
        <v>39</v>
      </c>
      <c r="H1719" t="s">
        <v>435</v>
      </c>
      <c r="I1719">
        <v>506.44</v>
      </c>
      <c r="J1719" s="164">
        <v>46219.482270023145</v>
      </c>
      <c r="K1719" s="164">
        <v>46234.443921331018</v>
      </c>
    </row>
    <row r="1720" spans="1:11" x14ac:dyDescent="0.2">
      <c r="A1720" t="s">
        <v>1379</v>
      </c>
      <c r="B1720">
        <v>96</v>
      </c>
      <c r="C1720" t="s">
        <v>1380</v>
      </c>
      <c r="D1720" t="s">
        <v>1378</v>
      </c>
      <c r="E1720">
        <v>2027</v>
      </c>
      <c r="F1720" s="163">
        <v>46508</v>
      </c>
      <c r="G1720" t="s">
        <v>38</v>
      </c>
      <c r="H1720" t="s">
        <v>1367</v>
      </c>
      <c r="I1720">
        <v>506.44</v>
      </c>
      <c r="J1720" s="164">
        <v>46219.482270023145</v>
      </c>
      <c r="K1720" s="164">
        <v>46234.443921331018</v>
      </c>
    </row>
    <row r="1721" spans="1:11" x14ac:dyDescent="0.2">
      <c r="A1721" t="s">
        <v>1379</v>
      </c>
      <c r="B1721">
        <v>96</v>
      </c>
      <c r="C1721" t="s">
        <v>1380</v>
      </c>
      <c r="D1721" t="s">
        <v>1378</v>
      </c>
      <c r="E1721">
        <v>2027</v>
      </c>
      <c r="F1721" s="163">
        <v>46508</v>
      </c>
      <c r="G1721" t="s">
        <v>39</v>
      </c>
      <c r="H1721" t="s">
        <v>1367</v>
      </c>
      <c r="I1721">
        <v>506.44</v>
      </c>
      <c r="J1721" s="164">
        <v>46219.482270023145</v>
      </c>
      <c r="K1721" s="164">
        <v>46234.443921331018</v>
      </c>
    </row>
    <row r="1722" spans="1:11" x14ac:dyDescent="0.2">
      <c r="A1722" t="s">
        <v>1379</v>
      </c>
      <c r="B1722">
        <v>92</v>
      </c>
      <c r="C1722" t="s">
        <v>1380</v>
      </c>
      <c r="D1722" t="s">
        <v>1378</v>
      </c>
      <c r="E1722">
        <v>2027</v>
      </c>
      <c r="F1722" s="163">
        <v>46539</v>
      </c>
      <c r="G1722" t="s">
        <v>38</v>
      </c>
      <c r="H1722" t="s">
        <v>435</v>
      </c>
      <c r="I1722">
        <v>506.44</v>
      </c>
      <c r="J1722" s="164">
        <v>46219.482270023145</v>
      </c>
      <c r="K1722" s="164">
        <v>46234.443921331018</v>
      </c>
    </row>
    <row r="1723" spans="1:11" x14ac:dyDescent="0.2">
      <c r="A1723" t="s">
        <v>1379</v>
      </c>
      <c r="B1723">
        <v>92</v>
      </c>
      <c r="C1723" t="s">
        <v>1380</v>
      </c>
      <c r="D1723" t="s">
        <v>1378</v>
      </c>
      <c r="E1723">
        <v>2027</v>
      </c>
      <c r="F1723" s="163">
        <v>46539</v>
      </c>
      <c r="G1723" t="s">
        <v>39</v>
      </c>
      <c r="H1723" t="s">
        <v>435</v>
      </c>
      <c r="I1723">
        <v>506.44</v>
      </c>
      <c r="J1723" s="164">
        <v>46219.482270023145</v>
      </c>
      <c r="K1723" s="164">
        <v>46234.443921331018</v>
      </c>
    </row>
    <row r="1724" spans="1:11" x14ac:dyDescent="0.2">
      <c r="A1724" t="s">
        <v>1379</v>
      </c>
      <c r="B1724">
        <v>92</v>
      </c>
      <c r="C1724" t="s">
        <v>1380</v>
      </c>
      <c r="D1724" t="s">
        <v>1378</v>
      </c>
      <c r="E1724">
        <v>2027</v>
      </c>
      <c r="F1724" s="163">
        <v>46539</v>
      </c>
      <c r="G1724" t="s">
        <v>38</v>
      </c>
      <c r="H1724" t="s">
        <v>1367</v>
      </c>
      <c r="I1724">
        <v>506.44</v>
      </c>
      <c r="J1724" s="164">
        <v>46219.482270023145</v>
      </c>
      <c r="K1724" s="164">
        <v>46234.443921331018</v>
      </c>
    </row>
    <row r="1725" spans="1:11" x14ac:dyDescent="0.2">
      <c r="A1725" t="s">
        <v>1379</v>
      </c>
      <c r="B1725">
        <v>92</v>
      </c>
      <c r="C1725" t="s">
        <v>1380</v>
      </c>
      <c r="D1725" t="s">
        <v>1378</v>
      </c>
      <c r="E1725">
        <v>2027</v>
      </c>
      <c r="F1725" s="163">
        <v>46539</v>
      </c>
      <c r="G1725" t="s">
        <v>39</v>
      </c>
      <c r="H1725" t="s">
        <v>1367</v>
      </c>
      <c r="I1725">
        <v>506.44</v>
      </c>
      <c r="J1725" s="164">
        <v>46219.482270023145</v>
      </c>
      <c r="K1725" s="164">
        <v>46234.443921331018</v>
      </c>
    </row>
    <row r="1726" spans="1:11" x14ac:dyDescent="0.2">
      <c r="A1726" t="s">
        <v>1379</v>
      </c>
      <c r="B1726">
        <v>96</v>
      </c>
      <c r="C1726" t="s">
        <v>1380</v>
      </c>
      <c r="D1726" t="s">
        <v>1378</v>
      </c>
      <c r="E1726">
        <v>2027</v>
      </c>
      <c r="F1726" s="163">
        <v>46539</v>
      </c>
      <c r="G1726" t="s">
        <v>38</v>
      </c>
      <c r="H1726" t="s">
        <v>435</v>
      </c>
      <c r="I1726">
        <v>506.44</v>
      </c>
      <c r="J1726" s="164">
        <v>46219.482270023145</v>
      </c>
      <c r="K1726" s="164">
        <v>46234.443921331018</v>
      </c>
    </row>
    <row r="1727" spans="1:11" x14ac:dyDescent="0.2">
      <c r="A1727" t="s">
        <v>1379</v>
      </c>
      <c r="B1727">
        <v>96</v>
      </c>
      <c r="C1727" t="s">
        <v>1380</v>
      </c>
      <c r="D1727" t="s">
        <v>1378</v>
      </c>
      <c r="E1727">
        <v>2027</v>
      </c>
      <c r="F1727" s="163">
        <v>46539</v>
      </c>
      <c r="G1727" t="s">
        <v>39</v>
      </c>
      <c r="H1727" t="s">
        <v>435</v>
      </c>
      <c r="I1727">
        <v>506.44</v>
      </c>
      <c r="J1727" s="164">
        <v>46219.482270023145</v>
      </c>
      <c r="K1727" s="164">
        <v>46234.443921331018</v>
      </c>
    </row>
    <row r="1728" spans="1:11" x14ac:dyDescent="0.2">
      <c r="A1728" t="s">
        <v>1379</v>
      </c>
      <c r="B1728">
        <v>96</v>
      </c>
      <c r="C1728" t="s">
        <v>1380</v>
      </c>
      <c r="D1728" t="s">
        <v>1378</v>
      </c>
      <c r="E1728">
        <v>2027</v>
      </c>
      <c r="F1728" s="163">
        <v>46539</v>
      </c>
      <c r="G1728" t="s">
        <v>38</v>
      </c>
      <c r="H1728" t="s">
        <v>1367</v>
      </c>
      <c r="I1728">
        <v>506.44</v>
      </c>
      <c r="J1728" s="164">
        <v>46219.482270023145</v>
      </c>
      <c r="K1728" s="164">
        <v>46234.443921331018</v>
      </c>
    </row>
    <row r="1729" spans="1:11" x14ac:dyDescent="0.2">
      <c r="A1729" t="s">
        <v>1379</v>
      </c>
      <c r="B1729">
        <v>96</v>
      </c>
      <c r="C1729" t="s">
        <v>1380</v>
      </c>
      <c r="D1729" t="s">
        <v>1378</v>
      </c>
      <c r="E1729">
        <v>2027</v>
      </c>
      <c r="F1729" s="163">
        <v>46539</v>
      </c>
      <c r="G1729" t="s">
        <v>39</v>
      </c>
      <c r="H1729" t="s">
        <v>1367</v>
      </c>
      <c r="I1729">
        <v>506.44</v>
      </c>
      <c r="J1729" s="164">
        <v>46219.482270023145</v>
      </c>
      <c r="K1729" s="164">
        <v>46234.443921331018</v>
      </c>
    </row>
    <row r="1730" spans="1:11" x14ac:dyDescent="0.2">
      <c r="A1730" t="s">
        <v>1379</v>
      </c>
      <c r="C1730" t="s">
        <v>483</v>
      </c>
      <c r="D1730" t="s">
        <v>1378</v>
      </c>
      <c r="E1730">
        <v>2027</v>
      </c>
      <c r="F1730" s="163">
        <v>46204</v>
      </c>
      <c r="G1730" t="s">
        <v>38</v>
      </c>
      <c r="H1730" t="s">
        <v>435</v>
      </c>
      <c r="I1730">
        <v>506.44</v>
      </c>
      <c r="J1730" s="164">
        <v>46219.482270023145</v>
      </c>
      <c r="K1730" s="164">
        <v>46234.443921331018</v>
      </c>
    </row>
    <row r="1731" spans="1:11" x14ac:dyDescent="0.2">
      <c r="A1731" t="s">
        <v>1379</v>
      </c>
      <c r="C1731" t="s">
        <v>483</v>
      </c>
      <c r="D1731" t="s">
        <v>1378</v>
      </c>
      <c r="E1731">
        <v>2027</v>
      </c>
      <c r="F1731" s="163">
        <v>46204</v>
      </c>
      <c r="G1731" t="s">
        <v>39</v>
      </c>
      <c r="H1731" t="s">
        <v>435</v>
      </c>
      <c r="I1731">
        <v>506.44</v>
      </c>
      <c r="J1731" s="164">
        <v>46219.482270023145</v>
      </c>
      <c r="K1731" s="164">
        <v>46234.443921331018</v>
      </c>
    </row>
    <row r="1732" spans="1:11" x14ac:dyDescent="0.2">
      <c r="A1732" t="s">
        <v>1379</v>
      </c>
      <c r="C1732" t="s">
        <v>483</v>
      </c>
      <c r="D1732" t="s">
        <v>1378</v>
      </c>
      <c r="E1732">
        <v>2027</v>
      </c>
      <c r="F1732" s="163">
        <v>46204</v>
      </c>
      <c r="G1732" t="s">
        <v>38</v>
      </c>
      <c r="H1732" t="s">
        <v>1367</v>
      </c>
      <c r="I1732">
        <v>506.44</v>
      </c>
      <c r="J1732" s="164">
        <v>46219.482270023145</v>
      </c>
      <c r="K1732" s="164">
        <v>46234.443921331018</v>
      </c>
    </row>
    <row r="1733" spans="1:11" x14ac:dyDescent="0.2">
      <c r="A1733" t="s">
        <v>1379</v>
      </c>
      <c r="C1733" t="s">
        <v>483</v>
      </c>
      <c r="D1733" t="s">
        <v>1378</v>
      </c>
      <c r="E1733">
        <v>2027</v>
      </c>
      <c r="F1733" s="163">
        <v>46204</v>
      </c>
      <c r="G1733" t="s">
        <v>39</v>
      </c>
      <c r="H1733" t="s">
        <v>1367</v>
      </c>
      <c r="I1733">
        <v>506.44</v>
      </c>
      <c r="J1733" s="164">
        <v>46219.482270023145</v>
      </c>
      <c r="K1733" s="164">
        <v>46234.443921331018</v>
      </c>
    </row>
    <row r="1734" spans="1:11" x14ac:dyDescent="0.2">
      <c r="A1734" t="s">
        <v>1379</v>
      </c>
      <c r="C1734" t="s">
        <v>483</v>
      </c>
      <c r="D1734" t="s">
        <v>1378</v>
      </c>
      <c r="E1734">
        <v>2027</v>
      </c>
      <c r="F1734" s="163">
        <v>46235</v>
      </c>
      <c r="G1734" t="s">
        <v>38</v>
      </c>
      <c r="H1734" t="s">
        <v>435</v>
      </c>
      <c r="I1734">
        <v>506.44</v>
      </c>
      <c r="J1734" s="164">
        <v>46219.482270023145</v>
      </c>
      <c r="K1734" s="164">
        <v>46234.443921331018</v>
      </c>
    </row>
    <row r="1735" spans="1:11" x14ac:dyDescent="0.2">
      <c r="A1735" t="s">
        <v>1379</v>
      </c>
      <c r="C1735" t="s">
        <v>483</v>
      </c>
      <c r="D1735" t="s">
        <v>1378</v>
      </c>
      <c r="E1735">
        <v>2027</v>
      </c>
      <c r="F1735" s="163">
        <v>46235</v>
      </c>
      <c r="G1735" t="s">
        <v>39</v>
      </c>
      <c r="H1735" t="s">
        <v>435</v>
      </c>
      <c r="I1735">
        <v>506.44</v>
      </c>
      <c r="J1735" s="164">
        <v>46219.482270023145</v>
      </c>
      <c r="K1735" s="164">
        <v>46234.443921331018</v>
      </c>
    </row>
    <row r="1736" spans="1:11" x14ac:dyDescent="0.2">
      <c r="A1736" t="s">
        <v>1379</v>
      </c>
      <c r="C1736" t="s">
        <v>483</v>
      </c>
      <c r="D1736" t="s">
        <v>1378</v>
      </c>
      <c r="E1736">
        <v>2027</v>
      </c>
      <c r="F1736" s="163">
        <v>46235</v>
      </c>
      <c r="G1736" t="s">
        <v>38</v>
      </c>
      <c r="H1736" t="s">
        <v>1367</v>
      </c>
      <c r="I1736">
        <v>506.44</v>
      </c>
      <c r="J1736" s="164">
        <v>46219.482270023145</v>
      </c>
      <c r="K1736" s="164">
        <v>46234.443921331018</v>
      </c>
    </row>
    <row r="1737" spans="1:11" x14ac:dyDescent="0.2">
      <c r="A1737" t="s">
        <v>1379</v>
      </c>
      <c r="C1737" t="s">
        <v>483</v>
      </c>
      <c r="D1737" t="s">
        <v>1378</v>
      </c>
      <c r="E1737">
        <v>2027</v>
      </c>
      <c r="F1737" s="163">
        <v>46235</v>
      </c>
      <c r="G1737" t="s">
        <v>39</v>
      </c>
      <c r="H1737" t="s">
        <v>1367</v>
      </c>
      <c r="I1737">
        <v>506.44</v>
      </c>
      <c r="J1737" s="164">
        <v>46219.482270023145</v>
      </c>
      <c r="K1737" s="164">
        <v>46234.443921331018</v>
      </c>
    </row>
    <row r="1738" spans="1:11" x14ac:dyDescent="0.2">
      <c r="A1738" t="s">
        <v>1379</v>
      </c>
      <c r="C1738" t="s">
        <v>483</v>
      </c>
      <c r="D1738" t="s">
        <v>1378</v>
      </c>
      <c r="E1738">
        <v>2027</v>
      </c>
      <c r="F1738" s="163">
        <v>46266</v>
      </c>
      <c r="G1738" t="s">
        <v>38</v>
      </c>
      <c r="H1738" t="s">
        <v>435</v>
      </c>
      <c r="I1738">
        <v>506.44</v>
      </c>
      <c r="J1738" s="164">
        <v>46219.482270023145</v>
      </c>
      <c r="K1738" s="164">
        <v>46234.443921331018</v>
      </c>
    </row>
    <row r="1739" spans="1:11" x14ac:dyDescent="0.2">
      <c r="A1739" t="s">
        <v>1379</v>
      </c>
      <c r="C1739" t="s">
        <v>483</v>
      </c>
      <c r="D1739" t="s">
        <v>1378</v>
      </c>
      <c r="E1739">
        <v>2027</v>
      </c>
      <c r="F1739" s="163">
        <v>46266</v>
      </c>
      <c r="G1739" t="s">
        <v>39</v>
      </c>
      <c r="H1739" t="s">
        <v>435</v>
      </c>
      <c r="I1739">
        <v>506.44</v>
      </c>
      <c r="J1739" s="164">
        <v>46219.482270023145</v>
      </c>
      <c r="K1739" s="164">
        <v>46234.443921331018</v>
      </c>
    </row>
    <row r="1740" spans="1:11" x14ac:dyDescent="0.2">
      <c r="A1740" t="s">
        <v>1379</v>
      </c>
      <c r="C1740" t="s">
        <v>483</v>
      </c>
      <c r="D1740" t="s">
        <v>1378</v>
      </c>
      <c r="E1740">
        <v>2027</v>
      </c>
      <c r="F1740" s="163">
        <v>46266</v>
      </c>
      <c r="G1740" t="s">
        <v>38</v>
      </c>
      <c r="H1740" t="s">
        <v>1367</v>
      </c>
      <c r="I1740">
        <v>506.44</v>
      </c>
      <c r="J1740" s="164">
        <v>46219.482270023145</v>
      </c>
      <c r="K1740" s="164">
        <v>46234.443921331018</v>
      </c>
    </row>
    <row r="1741" spans="1:11" x14ac:dyDescent="0.2">
      <c r="A1741" t="s">
        <v>1379</v>
      </c>
      <c r="C1741" t="s">
        <v>483</v>
      </c>
      <c r="D1741" t="s">
        <v>1378</v>
      </c>
      <c r="E1741">
        <v>2027</v>
      </c>
      <c r="F1741" s="163">
        <v>46266</v>
      </c>
      <c r="G1741" t="s">
        <v>39</v>
      </c>
      <c r="H1741" t="s">
        <v>1367</v>
      </c>
      <c r="I1741">
        <v>506.44</v>
      </c>
      <c r="J1741" s="164">
        <v>46219.482270023145</v>
      </c>
      <c r="K1741" s="164">
        <v>46234.443921331018</v>
      </c>
    </row>
    <row r="1742" spans="1:11" x14ac:dyDescent="0.2">
      <c r="A1742" t="s">
        <v>1379</v>
      </c>
      <c r="C1742" t="s">
        <v>483</v>
      </c>
      <c r="D1742" t="s">
        <v>1378</v>
      </c>
      <c r="E1742">
        <v>2027</v>
      </c>
      <c r="F1742" s="163">
        <v>46296</v>
      </c>
      <c r="G1742" t="s">
        <v>38</v>
      </c>
      <c r="H1742" t="s">
        <v>435</v>
      </c>
      <c r="I1742">
        <v>506.44</v>
      </c>
      <c r="J1742" s="164">
        <v>46219.482270023145</v>
      </c>
      <c r="K1742" s="164">
        <v>46234.443921331018</v>
      </c>
    </row>
    <row r="1743" spans="1:11" x14ac:dyDescent="0.2">
      <c r="A1743" t="s">
        <v>1379</v>
      </c>
      <c r="C1743" t="s">
        <v>483</v>
      </c>
      <c r="D1743" t="s">
        <v>1378</v>
      </c>
      <c r="E1743">
        <v>2027</v>
      </c>
      <c r="F1743" s="163">
        <v>46296</v>
      </c>
      <c r="G1743" t="s">
        <v>39</v>
      </c>
      <c r="H1743" t="s">
        <v>435</v>
      </c>
      <c r="I1743">
        <v>506.44</v>
      </c>
      <c r="J1743" s="164">
        <v>46219.482270023145</v>
      </c>
      <c r="K1743" s="164">
        <v>46234.443921331018</v>
      </c>
    </row>
    <row r="1744" spans="1:11" x14ac:dyDescent="0.2">
      <c r="A1744" t="s">
        <v>1379</v>
      </c>
      <c r="C1744" t="s">
        <v>483</v>
      </c>
      <c r="D1744" t="s">
        <v>1378</v>
      </c>
      <c r="E1744">
        <v>2027</v>
      </c>
      <c r="F1744" s="163">
        <v>46296</v>
      </c>
      <c r="G1744" t="s">
        <v>38</v>
      </c>
      <c r="H1744" t="s">
        <v>1367</v>
      </c>
      <c r="I1744">
        <v>506.44</v>
      </c>
      <c r="J1744" s="164">
        <v>46219.482270023145</v>
      </c>
      <c r="K1744" s="164">
        <v>46234.443921331018</v>
      </c>
    </row>
    <row r="1745" spans="1:11" x14ac:dyDescent="0.2">
      <c r="A1745" t="s">
        <v>1379</v>
      </c>
      <c r="C1745" t="s">
        <v>483</v>
      </c>
      <c r="D1745" t="s">
        <v>1378</v>
      </c>
      <c r="E1745">
        <v>2027</v>
      </c>
      <c r="F1745" s="163">
        <v>46296</v>
      </c>
      <c r="G1745" t="s">
        <v>39</v>
      </c>
      <c r="H1745" t="s">
        <v>1367</v>
      </c>
      <c r="I1745">
        <v>506.44</v>
      </c>
      <c r="J1745" s="164">
        <v>46219.482270023145</v>
      </c>
      <c r="K1745" s="164">
        <v>46234.443921331018</v>
      </c>
    </row>
    <row r="1746" spans="1:11" x14ac:dyDescent="0.2">
      <c r="A1746" t="s">
        <v>1379</v>
      </c>
      <c r="C1746" t="s">
        <v>483</v>
      </c>
      <c r="D1746" t="s">
        <v>1378</v>
      </c>
      <c r="E1746">
        <v>2027</v>
      </c>
      <c r="F1746" s="163">
        <v>46327</v>
      </c>
      <c r="G1746" t="s">
        <v>38</v>
      </c>
      <c r="H1746" t="s">
        <v>435</v>
      </c>
      <c r="I1746">
        <v>506.44</v>
      </c>
      <c r="J1746" s="164">
        <v>46219.482270023145</v>
      </c>
      <c r="K1746" s="164">
        <v>46234.443921331018</v>
      </c>
    </row>
    <row r="1747" spans="1:11" x14ac:dyDescent="0.2">
      <c r="A1747" t="s">
        <v>1379</v>
      </c>
      <c r="C1747" t="s">
        <v>483</v>
      </c>
      <c r="D1747" t="s">
        <v>1378</v>
      </c>
      <c r="E1747">
        <v>2027</v>
      </c>
      <c r="F1747" s="163">
        <v>46327</v>
      </c>
      <c r="G1747" t="s">
        <v>39</v>
      </c>
      <c r="H1747" t="s">
        <v>435</v>
      </c>
      <c r="I1747">
        <v>506.44</v>
      </c>
      <c r="J1747" s="164">
        <v>46219.482270023145</v>
      </c>
      <c r="K1747" s="164">
        <v>46234.443921331018</v>
      </c>
    </row>
    <row r="1748" spans="1:11" x14ac:dyDescent="0.2">
      <c r="A1748" t="s">
        <v>1379</v>
      </c>
      <c r="C1748" t="s">
        <v>483</v>
      </c>
      <c r="D1748" t="s">
        <v>1378</v>
      </c>
      <c r="E1748">
        <v>2027</v>
      </c>
      <c r="F1748" s="163">
        <v>46327</v>
      </c>
      <c r="G1748" t="s">
        <v>38</v>
      </c>
      <c r="H1748" t="s">
        <v>1367</v>
      </c>
      <c r="I1748">
        <v>506.44</v>
      </c>
      <c r="J1748" s="164">
        <v>46219.482270023145</v>
      </c>
      <c r="K1748" s="164">
        <v>46234.443921331018</v>
      </c>
    </row>
    <row r="1749" spans="1:11" x14ac:dyDescent="0.2">
      <c r="A1749" t="s">
        <v>1379</v>
      </c>
      <c r="C1749" t="s">
        <v>483</v>
      </c>
      <c r="D1749" t="s">
        <v>1378</v>
      </c>
      <c r="E1749">
        <v>2027</v>
      </c>
      <c r="F1749" s="163">
        <v>46327</v>
      </c>
      <c r="G1749" t="s">
        <v>39</v>
      </c>
      <c r="H1749" t="s">
        <v>1367</v>
      </c>
      <c r="I1749">
        <v>506.44</v>
      </c>
      <c r="J1749" s="164">
        <v>46219.482270023145</v>
      </c>
      <c r="K1749" s="164">
        <v>46234.443921331018</v>
      </c>
    </row>
    <row r="1750" spans="1:11" x14ac:dyDescent="0.2">
      <c r="A1750" t="s">
        <v>1379</v>
      </c>
      <c r="C1750" t="s">
        <v>483</v>
      </c>
      <c r="D1750" t="s">
        <v>1378</v>
      </c>
      <c r="E1750">
        <v>2027</v>
      </c>
      <c r="F1750" s="163">
        <v>46357</v>
      </c>
      <c r="G1750" t="s">
        <v>38</v>
      </c>
      <c r="H1750" t="s">
        <v>435</v>
      </c>
      <c r="I1750">
        <v>506.44</v>
      </c>
      <c r="J1750" s="164">
        <v>46219.482270023145</v>
      </c>
      <c r="K1750" s="164">
        <v>46234.443921331018</v>
      </c>
    </row>
    <row r="1751" spans="1:11" x14ac:dyDescent="0.2">
      <c r="A1751" t="s">
        <v>1379</v>
      </c>
      <c r="C1751" t="s">
        <v>483</v>
      </c>
      <c r="D1751" t="s">
        <v>1378</v>
      </c>
      <c r="E1751">
        <v>2027</v>
      </c>
      <c r="F1751" s="163">
        <v>46357</v>
      </c>
      <c r="G1751" t="s">
        <v>39</v>
      </c>
      <c r="H1751" t="s">
        <v>435</v>
      </c>
      <c r="I1751">
        <v>506.44</v>
      </c>
      <c r="J1751" s="164">
        <v>46219.482270023145</v>
      </c>
      <c r="K1751" s="164">
        <v>46234.443921331018</v>
      </c>
    </row>
    <row r="1752" spans="1:11" x14ac:dyDescent="0.2">
      <c r="A1752" t="s">
        <v>1379</v>
      </c>
      <c r="C1752" t="s">
        <v>483</v>
      </c>
      <c r="D1752" t="s">
        <v>1378</v>
      </c>
      <c r="E1752">
        <v>2027</v>
      </c>
      <c r="F1752" s="163">
        <v>46357</v>
      </c>
      <c r="G1752" t="s">
        <v>38</v>
      </c>
      <c r="H1752" t="s">
        <v>1367</v>
      </c>
      <c r="I1752">
        <v>506.44</v>
      </c>
      <c r="J1752" s="164">
        <v>46219.482270023145</v>
      </c>
      <c r="K1752" s="164">
        <v>46234.443921331018</v>
      </c>
    </row>
    <row r="1753" spans="1:11" x14ac:dyDescent="0.2">
      <c r="A1753" t="s">
        <v>1379</v>
      </c>
      <c r="C1753" t="s">
        <v>483</v>
      </c>
      <c r="D1753" t="s">
        <v>1378</v>
      </c>
      <c r="E1753">
        <v>2027</v>
      </c>
      <c r="F1753" s="163">
        <v>46357</v>
      </c>
      <c r="G1753" t="s">
        <v>39</v>
      </c>
      <c r="H1753" t="s">
        <v>1367</v>
      </c>
      <c r="I1753">
        <v>506.44</v>
      </c>
      <c r="J1753" s="164">
        <v>46219.482270023145</v>
      </c>
      <c r="K1753" s="164">
        <v>46234.443921331018</v>
      </c>
    </row>
    <row r="1754" spans="1:11" x14ac:dyDescent="0.2">
      <c r="A1754" t="s">
        <v>1379</v>
      </c>
      <c r="C1754" t="s">
        <v>483</v>
      </c>
      <c r="D1754" t="s">
        <v>1378</v>
      </c>
      <c r="E1754">
        <v>2027</v>
      </c>
      <c r="F1754" s="163">
        <v>46388</v>
      </c>
      <c r="G1754" t="s">
        <v>38</v>
      </c>
      <c r="H1754" t="s">
        <v>435</v>
      </c>
      <c r="I1754">
        <v>506.44</v>
      </c>
      <c r="J1754" s="164">
        <v>46219.482270023145</v>
      </c>
      <c r="K1754" s="164">
        <v>46234.443921331018</v>
      </c>
    </row>
    <row r="1755" spans="1:11" x14ac:dyDescent="0.2">
      <c r="A1755" t="s">
        <v>1379</v>
      </c>
      <c r="C1755" t="s">
        <v>483</v>
      </c>
      <c r="D1755" t="s">
        <v>1378</v>
      </c>
      <c r="E1755">
        <v>2027</v>
      </c>
      <c r="F1755" s="163">
        <v>46388</v>
      </c>
      <c r="G1755" t="s">
        <v>39</v>
      </c>
      <c r="H1755" t="s">
        <v>435</v>
      </c>
      <c r="I1755">
        <v>506.44</v>
      </c>
      <c r="J1755" s="164">
        <v>46219.482270023145</v>
      </c>
      <c r="K1755" s="164">
        <v>46234.443921331018</v>
      </c>
    </row>
    <row r="1756" spans="1:11" x14ac:dyDescent="0.2">
      <c r="A1756" t="s">
        <v>1379</v>
      </c>
      <c r="C1756" t="s">
        <v>483</v>
      </c>
      <c r="D1756" t="s">
        <v>1378</v>
      </c>
      <c r="E1756">
        <v>2027</v>
      </c>
      <c r="F1756" s="163">
        <v>46388</v>
      </c>
      <c r="G1756" t="s">
        <v>38</v>
      </c>
      <c r="H1756" t="s">
        <v>1367</v>
      </c>
      <c r="I1756">
        <v>506.44</v>
      </c>
      <c r="J1756" s="164">
        <v>46219.482270023145</v>
      </c>
      <c r="K1756" s="164">
        <v>46234.443921331018</v>
      </c>
    </row>
    <row r="1757" spans="1:11" x14ac:dyDescent="0.2">
      <c r="A1757" t="s">
        <v>1379</v>
      </c>
      <c r="C1757" t="s">
        <v>483</v>
      </c>
      <c r="D1757" t="s">
        <v>1378</v>
      </c>
      <c r="E1757">
        <v>2027</v>
      </c>
      <c r="F1757" s="163">
        <v>46388</v>
      </c>
      <c r="G1757" t="s">
        <v>39</v>
      </c>
      <c r="H1757" t="s">
        <v>1367</v>
      </c>
      <c r="I1757">
        <v>506.44</v>
      </c>
      <c r="J1757" s="164">
        <v>46219.482270023145</v>
      </c>
      <c r="K1757" s="164">
        <v>46234.443921331018</v>
      </c>
    </row>
    <row r="1758" spans="1:11" x14ac:dyDescent="0.2">
      <c r="A1758" t="s">
        <v>1379</v>
      </c>
      <c r="C1758" t="s">
        <v>483</v>
      </c>
      <c r="D1758" t="s">
        <v>1378</v>
      </c>
      <c r="E1758">
        <v>2027</v>
      </c>
      <c r="F1758" s="163">
        <v>46419</v>
      </c>
      <c r="G1758" t="s">
        <v>38</v>
      </c>
      <c r="H1758" t="s">
        <v>435</v>
      </c>
      <c r="I1758">
        <v>506.44</v>
      </c>
      <c r="J1758" s="164">
        <v>46219.482270023145</v>
      </c>
      <c r="K1758" s="164">
        <v>46234.443921331018</v>
      </c>
    </row>
    <row r="1759" spans="1:11" x14ac:dyDescent="0.2">
      <c r="A1759" t="s">
        <v>1379</v>
      </c>
      <c r="C1759" t="s">
        <v>483</v>
      </c>
      <c r="D1759" t="s">
        <v>1378</v>
      </c>
      <c r="E1759">
        <v>2027</v>
      </c>
      <c r="F1759" s="163">
        <v>46419</v>
      </c>
      <c r="G1759" t="s">
        <v>39</v>
      </c>
      <c r="H1759" t="s">
        <v>435</v>
      </c>
      <c r="I1759">
        <v>506.44</v>
      </c>
      <c r="J1759" s="164">
        <v>46219.482270023145</v>
      </c>
      <c r="K1759" s="164">
        <v>46234.443921331018</v>
      </c>
    </row>
    <row r="1760" spans="1:11" x14ac:dyDescent="0.2">
      <c r="A1760" t="s">
        <v>1379</v>
      </c>
      <c r="C1760" t="s">
        <v>483</v>
      </c>
      <c r="D1760" t="s">
        <v>1378</v>
      </c>
      <c r="E1760">
        <v>2027</v>
      </c>
      <c r="F1760" s="163">
        <v>46419</v>
      </c>
      <c r="G1760" t="s">
        <v>38</v>
      </c>
      <c r="H1760" t="s">
        <v>1367</v>
      </c>
      <c r="I1760">
        <v>506.44</v>
      </c>
      <c r="J1760" s="164">
        <v>46219.482270023145</v>
      </c>
      <c r="K1760" s="164">
        <v>46234.443921331018</v>
      </c>
    </row>
    <row r="1761" spans="1:11" x14ac:dyDescent="0.2">
      <c r="A1761" t="s">
        <v>1379</v>
      </c>
      <c r="C1761" t="s">
        <v>483</v>
      </c>
      <c r="D1761" t="s">
        <v>1378</v>
      </c>
      <c r="E1761">
        <v>2027</v>
      </c>
      <c r="F1761" s="163">
        <v>46419</v>
      </c>
      <c r="G1761" t="s">
        <v>39</v>
      </c>
      <c r="H1761" t="s">
        <v>1367</v>
      </c>
      <c r="I1761">
        <v>506.44</v>
      </c>
      <c r="J1761" s="164">
        <v>46219.482270023145</v>
      </c>
      <c r="K1761" s="164">
        <v>46234.443921331018</v>
      </c>
    </row>
    <row r="1762" spans="1:11" x14ac:dyDescent="0.2">
      <c r="A1762" t="s">
        <v>1379</v>
      </c>
      <c r="C1762" t="s">
        <v>483</v>
      </c>
      <c r="D1762" t="s">
        <v>1378</v>
      </c>
      <c r="E1762">
        <v>2027</v>
      </c>
      <c r="F1762" s="163">
        <v>46447</v>
      </c>
      <c r="G1762" t="s">
        <v>38</v>
      </c>
      <c r="H1762" t="s">
        <v>435</v>
      </c>
      <c r="I1762">
        <v>506.44</v>
      </c>
      <c r="J1762" s="164">
        <v>46219.482270023145</v>
      </c>
      <c r="K1762" s="164">
        <v>46234.443921331018</v>
      </c>
    </row>
    <row r="1763" spans="1:11" x14ac:dyDescent="0.2">
      <c r="A1763" t="s">
        <v>1379</v>
      </c>
      <c r="C1763" t="s">
        <v>483</v>
      </c>
      <c r="D1763" t="s">
        <v>1378</v>
      </c>
      <c r="E1763">
        <v>2027</v>
      </c>
      <c r="F1763" s="163">
        <v>46447</v>
      </c>
      <c r="G1763" t="s">
        <v>39</v>
      </c>
      <c r="H1763" t="s">
        <v>435</v>
      </c>
      <c r="I1763">
        <v>506.44</v>
      </c>
      <c r="J1763" s="164">
        <v>46219.482270023145</v>
      </c>
      <c r="K1763" s="164">
        <v>46234.443921331018</v>
      </c>
    </row>
    <row r="1764" spans="1:11" x14ac:dyDescent="0.2">
      <c r="A1764" t="s">
        <v>1379</v>
      </c>
      <c r="C1764" t="s">
        <v>483</v>
      </c>
      <c r="D1764" t="s">
        <v>1378</v>
      </c>
      <c r="E1764">
        <v>2027</v>
      </c>
      <c r="F1764" s="163">
        <v>46447</v>
      </c>
      <c r="G1764" t="s">
        <v>38</v>
      </c>
      <c r="H1764" t="s">
        <v>1367</v>
      </c>
      <c r="I1764">
        <v>506.44</v>
      </c>
      <c r="J1764" s="164">
        <v>46219.482270023145</v>
      </c>
      <c r="K1764" s="164">
        <v>46234.443921331018</v>
      </c>
    </row>
    <row r="1765" spans="1:11" x14ac:dyDescent="0.2">
      <c r="A1765" t="s">
        <v>1379</v>
      </c>
      <c r="C1765" t="s">
        <v>483</v>
      </c>
      <c r="D1765" t="s">
        <v>1378</v>
      </c>
      <c r="E1765">
        <v>2027</v>
      </c>
      <c r="F1765" s="163">
        <v>46447</v>
      </c>
      <c r="G1765" t="s">
        <v>39</v>
      </c>
      <c r="H1765" t="s">
        <v>1367</v>
      </c>
      <c r="I1765">
        <v>506.44</v>
      </c>
      <c r="J1765" s="164">
        <v>46219.482270023145</v>
      </c>
      <c r="K1765" s="164">
        <v>46234.443921331018</v>
      </c>
    </row>
    <row r="1766" spans="1:11" x14ac:dyDescent="0.2">
      <c r="A1766" t="s">
        <v>1379</v>
      </c>
      <c r="C1766" t="s">
        <v>483</v>
      </c>
      <c r="D1766" t="s">
        <v>1378</v>
      </c>
      <c r="E1766">
        <v>2027</v>
      </c>
      <c r="F1766" s="163">
        <v>46478</v>
      </c>
      <c r="G1766" t="s">
        <v>38</v>
      </c>
      <c r="H1766" t="s">
        <v>435</v>
      </c>
      <c r="I1766">
        <v>506.44</v>
      </c>
      <c r="J1766" s="164">
        <v>46219.482270023145</v>
      </c>
      <c r="K1766" s="164">
        <v>46234.443921331018</v>
      </c>
    </row>
    <row r="1767" spans="1:11" x14ac:dyDescent="0.2">
      <c r="A1767" t="s">
        <v>1379</v>
      </c>
      <c r="C1767" t="s">
        <v>483</v>
      </c>
      <c r="D1767" t="s">
        <v>1378</v>
      </c>
      <c r="E1767">
        <v>2027</v>
      </c>
      <c r="F1767" s="163">
        <v>46478</v>
      </c>
      <c r="G1767" t="s">
        <v>39</v>
      </c>
      <c r="H1767" t="s">
        <v>435</v>
      </c>
      <c r="I1767">
        <v>506.44</v>
      </c>
      <c r="J1767" s="164">
        <v>46219.482270023145</v>
      </c>
      <c r="K1767" s="164">
        <v>46234.443921331018</v>
      </c>
    </row>
    <row r="1768" spans="1:11" x14ac:dyDescent="0.2">
      <c r="A1768" t="s">
        <v>1379</v>
      </c>
      <c r="C1768" t="s">
        <v>483</v>
      </c>
      <c r="D1768" t="s">
        <v>1378</v>
      </c>
      <c r="E1768">
        <v>2027</v>
      </c>
      <c r="F1768" s="163">
        <v>46478</v>
      </c>
      <c r="G1768" t="s">
        <v>38</v>
      </c>
      <c r="H1768" t="s">
        <v>1367</v>
      </c>
      <c r="I1768">
        <v>506.44</v>
      </c>
      <c r="J1768" s="164">
        <v>46219.482270023145</v>
      </c>
      <c r="K1768" s="164">
        <v>46234.443921331018</v>
      </c>
    </row>
    <row r="1769" spans="1:11" x14ac:dyDescent="0.2">
      <c r="A1769" t="s">
        <v>1379</v>
      </c>
      <c r="C1769" t="s">
        <v>483</v>
      </c>
      <c r="D1769" t="s">
        <v>1378</v>
      </c>
      <c r="E1769">
        <v>2027</v>
      </c>
      <c r="F1769" s="163">
        <v>46478</v>
      </c>
      <c r="G1769" t="s">
        <v>39</v>
      </c>
      <c r="H1769" t="s">
        <v>1367</v>
      </c>
      <c r="I1769">
        <v>506.44</v>
      </c>
      <c r="J1769" s="164">
        <v>46219.482270023145</v>
      </c>
      <c r="K1769" s="164">
        <v>46234.443921331018</v>
      </c>
    </row>
    <row r="1770" spans="1:11" x14ac:dyDescent="0.2">
      <c r="A1770" t="s">
        <v>1379</v>
      </c>
      <c r="C1770" t="s">
        <v>483</v>
      </c>
      <c r="D1770" t="s">
        <v>1378</v>
      </c>
      <c r="E1770">
        <v>2027</v>
      </c>
      <c r="F1770" s="163">
        <v>46508</v>
      </c>
      <c r="G1770" t="s">
        <v>38</v>
      </c>
      <c r="H1770" t="s">
        <v>435</v>
      </c>
      <c r="I1770">
        <v>506.44</v>
      </c>
      <c r="J1770" s="164">
        <v>46219.482270023145</v>
      </c>
      <c r="K1770" s="164">
        <v>46234.443921331018</v>
      </c>
    </row>
    <row r="1771" spans="1:11" x14ac:dyDescent="0.2">
      <c r="A1771" t="s">
        <v>1379</v>
      </c>
      <c r="C1771" t="s">
        <v>483</v>
      </c>
      <c r="D1771" t="s">
        <v>1378</v>
      </c>
      <c r="E1771">
        <v>2027</v>
      </c>
      <c r="F1771" s="163">
        <v>46508</v>
      </c>
      <c r="G1771" t="s">
        <v>39</v>
      </c>
      <c r="H1771" t="s">
        <v>435</v>
      </c>
      <c r="I1771">
        <v>506.44</v>
      </c>
      <c r="J1771" s="164">
        <v>46219.482270023145</v>
      </c>
      <c r="K1771" s="164">
        <v>46234.443921331018</v>
      </c>
    </row>
    <row r="1772" spans="1:11" x14ac:dyDescent="0.2">
      <c r="A1772" t="s">
        <v>1379</v>
      </c>
      <c r="C1772" t="s">
        <v>483</v>
      </c>
      <c r="D1772" t="s">
        <v>1378</v>
      </c>
      <c r="E1772">
        <v>2027</v>
      </c>
      <c r="F1772" s="163">
        <v>46508</v>
      </c>
      <c r="G1772" t="s">
        <v>38</v>
      </c>
      <c r="H1772" t="s">
        <v>1367</v>
      </c>
      <c r="I1772">
        <v>506.44</v>
      </c>
      <c r="J1772" s="164">
        <v>46219.482270023145</v>
      </c>
      <c r="K1772" s="164">
        <v>46234.443921331018</v>
      </c>
    </row>
    <row r="1773" spans="1:11" x14ac:dyDescent="0.2">
      <c r="A1773" t="s">
        <v>1379</v>
      </c>
      <c r="C1773" t="s">
        <v>483</v>
      </c>
      <c r="D1773" t="s">
        <v>1378</v>
      </c>
      <c r="E1773">
        <v>2027</v>
      </c>
      <c r="F1773" s="163">
        <v>46508</v>
      </c>
      <c r="G1773" t="s">
        <v>39</v>
      </c>
      <c r="H1773" t="s">
        <v>1367</v>
      </c>
      <c r="I1773">
        <v>506.44</v>
      </c>
      <c r="J1773" s="164">
        <v>46219.482270023145</v>
      </c>
      <c r="K1773" s="164">
        <v>46234.443921331018</v>
      </c>
    </row>
    <row r="1774" spans="1:11" x14ac:dyDescent="0.2">
      <c r="A1774" t="s">
        <v>1379</v>
      </c>
      <c r="C1774" t="s">
        <v>483</v>
      </c>
      <c r="D1774" t="s">
        <v>1378</v>
      </c>
      <c r="E1774">
        <v>2027</v>
      </c>
      <c r="F1774" s="163">
        <v>46539</v>
      </c>
      <c r="G1774" t="s">
        <v>38</v>
      </c>
      <c r="H1774" t="s">
        <v>435</v>
      </c>
      <c r="I1774">
        <v>506.44</v>
      </c>
      <c r="J1774" s="164">
        <v>46219.482270023145</v>
      </c>
      <c r="K1774" s="164">
        <v>46234.443921331018</v>
      </c>
    </row>
    <row r="1775" spans="1:11" x14ac:dyDescent="0.2">
      <c r="A1775" t="s">
        <v>1379</v>
      </c>
      <c r="C1775" t="s">
        <v>483</v>
      </c>
      <c r="D1775" t="s">
        <v>1378</v>
      </c>
      <c r="E1775">
        <v>2027</v>
      </c>
      <c r="F1775" s="163">
        <v>46539</v>
      </c>
      <c r="G1775" t="s">
        <v>39</v>
      </c>
      <c r="H1775" t="s">
        <v>435</v>
      </c>
      <c r="I1775">
        <v>506.44</v>
      </c>
      <c r="J1775" s="164">
        <v>46219.482270023145</v>
      </c>
      <c r="K1775" s="164">
        <v>46234.443921331018</v>
      </c>
    </row>
    <row r="1776" spans="1:11" x14ac:dyDescent="0.2">
      <c r="A1776" t="s">
        <v>1379</v>
      </c>
      <c r="C1776" t="s">
        <v>483</v>
      </c>
      <c r="D1776" t="s">
        <v>1378</v>
      </c>
      <c r="E1776">
        <v>2027</v>
      </c>
      <c r="F1776" s="163">
        <v>46539</v>
      </c>
      <c r="G1776" t="s">
        <v>38</v>
      </c>
      <c r="H1776" t="s">
        <v>1367</v>
      </c>
      <c r="I1776">
        <v>506.44</v>
      </c>
      <c r="J1776" s="164">
        <v>46219.482270023145</v>
      </c>
      <c r="K1776" s="164">
        <v>46234.443921331018</v>
      </c>
    </row>
    <row r="1777" spans="1:11" x14ac:dyDescent="0.2">
      <c r="A1777" t="s">
        <v>1379</v>
      </c>
      <c r="C1777" t="s">
        <v>483</v>
      </c>
      <c r="D1777" t="s">
        <v>1378</v>
      </c>
      <c r="E1777">
        <v>2027</v>
      </c>
      <c r="F1777" s="163">
        <v>46539</v>
      </c>
      <c r="G1777" t="s">
        <v>39</v>
      </c>
      <c r="H1777" t="s">
        <v>1367</v>
      </c>
      <c r="I1777">
        <v>506.44</v>
      </c>
      <c r="J1777" s="164">
        <v>46219.482270023145</v>
      </c>
      <c r="K1777" s="164">
        <v>46234.443921331018</v>
      </c>
    </row>
    <row r="1778" spans="1:11" x14ac:dyDescent="0.2">
      <c r="A1778" t="s">
        <v>1381</v>
      </c>
      <c r="B1778">
        <v>90</v>
      </c>
      <c r="C1778" t="s">
        <v>1382</v>
      </c>
      <c r="D1778" t="s">
        <v>1378</v>
      </c>
      <c r="E1778">
        <v>2027</v>
      </c>
      <c r="F1778" s="163">
        <v>46204</v>
      </c>
      <c r="G1778" t="s">
        <v>38</v>
      </c>
      <c r="H1778" t="s">
        <v>435</v>
      </c>
      <c r="I1778">
        <v>137.91999999999999</v>
      </c>
      <c r="J1778" s="164">
        <v>46219.482270023145</v>
      </c>
      <c r="K1778" s="164">
        <v>46234.443921331018</v>
      </c>
    </row>
    <row r="1779" spans="1:11" x14ac:dyDescent="0.2">
      <c r="A1779" t="s">
        <v>1381</v>
      </c>
      <c r="B1779">
        <v>90</v>
      </c>
      <c r="C1779" t="s">
        <v>1382</v>
      </c>
      <c r="D1779" t="s">
        <v>1378</v>
      </c>
      <c r="E1779">
        <v>2027</v>
      </c>
      <c r="F1779" s="163">
        <v>46204</v>
      </c>
      <c r="G1779" t="s">
        <v>39</v>
      </c>
      <c r="H1779" t="s">
        <v>435</v>
      </c>
      <c r="I1779">
        <v>137.91999999999999</v>
      </c>
      <c r="J1779" s="164">
        <v>46219.482270023145</v>
      </c>
      <c r="K1779" s="164">
        <v>46234.443921331018</v>
      </c>
    </row>
    <row r="1780" spans="1:11" x14ac:dyDescent="0.2">
      <c r="A1780" t="s">
        <v>1381</v>
      </c>
      <c r="B1780">
        <v>90</v>
      </c>
      <c r="C1780" t="s">
        <v>1382</v>
      </c>
      <c r="D1780" t="s">
        <v>1378</v>
      </c>
      <c r="E1780">
        <v>2027</v>
      </c>
      <c r="F1780" s="163">
        <v>46204</v>
      </c>
      <c r="G1780" t="s">
        <v>38</v>
      </c>
      <c r="H1780" t="s">
        <v>1367</v>
      </c>
      <c r="I1780">
        <v>137.91999999999999</v>
      </c>
      <c r="J1780" s="164">
        <v>46219.482270023145</v>
      </c>
      <c r="K1780" s="164">
        <v>46234.443921331018</v>
      </c>
    </row>
    <row r="1781" spans="1:11" x14ac:dyDescent="0.2">
      <c r="A1781" t="s">
        <v>1381</v>
      </c>
      <c r="B1781">
        <v>90</v>
      </c>
      <c r="C1781" t="s">
        <v>1382</v>
      </c>
      <c r="D1781" t="s">
        <v>1378</v>
      </c>
      <c r="E1781">
        <v>2027</v>
      </c>
      <c r="F1781" s="163">
        <v>46204</v>
      </c>
      <c r="G1781" t="s">
        <v>39</v>
      </c>
      <c r="H1781" t="s">
        <v>1367</v>
      </c>
      <c r="I1781">
        <v>137.91999999999999</v>
      </c>
      <c r="J1781" s="164">
        <v>46219.482270023145</v>
      </c>
      <c r="K1781" s="164">
        <v>46234.443921331018</v>
      </c>
    </row>
    <row r="1782" spans="1:11" x14ac:dyDescent="0.2">
      <c r="A1782" t="s">
        <v>1381</v>
      </c>
      <c r="B1782">
        <v>94</v>
      </c>
      <c r="C1782" t="s">
        <v>1382</v>
      </c>
      <c r="D1782" t="s">
        <v>1378</v>
      </c>
      <c r="E1782">
        <v>2027</v>
      </c>
      <c r="F1782" s="163">
        <v>46204</v>
      </c>
      <c r="G1782" t="s">
        <v>38</v>
      </c>
      <c r="H1782" t="s">
        <v>435</v>
      </c>
      <c r="I1782">
        <v>137.91999999999999</v>
      </c>
      <c r="J1782" s="164">
        <v>46219.482270023145</v>
      </c>
      <c r="K1782" s="164">
        <v>46234.443921331018</v>
      </c>
    </row>
    <row r="1783" spans="1:11" x14ac:dyDescent="0.2">
      <c r="A1783" t="s">
        <v>1381</v>
      </c>
      <c r="B1783">
        <v>94</v>
      </c>
      <c r="C1783" t="s">
        <v>1382</v>
      </c>
      <c r="D1783" t="s">
        <v>1378</v>
      </c>
      <c r="E1783">
        <v>2027</v>
      </c>
      <c r="F1783" s="163">
        <v>46204</v>
      </c>
      <c r="G1783" t="s">
        <v>39</v>
      </c>
      <c r="H1783" t="s">
        <v>435</v>
      </c>
      <c r="I1783">
        <v>137.91999999999999</v>
      </c>
      <c r="J1783" s="164">
        <v>46219.482270023145</v>
      </c>
      <c r="K1783" s="164">
        <v>46234.443921331018</v>
      </c>
    </row>
    <row r="1784" spans="1:11" x14ac:dyDescent="0.2">
      <c r="A1784" t="s">
        <v>1381</v>
      </c>
      <c r="B1784">
        <v>94</v>
      </c>
      <c r="C1784" t="s">
        <v>1382</v>
      </c>
      <c r="D1784" t="s">
        <v>1378</v>
      </c>
      <c r="E1784">
        <v>2027</v>
      </c>
      <c r="F1784" s="163">
        <v>46204</v>
      </c>
      <c r="G1784" t="s">
        <v>38</v>
      </c>
      <c r="H1784" t="s">
        <v>1367</v>
      </c>
      <c r="I1784">
        <v>137.91999999999999</v>
      </c>
      <c r="J1784" s="164">
        <v>46219.482270023145</v>
      </c>
      <c r="K1784" s="164">
        <v>46234.443921331018</v>
      </c>
    </row>
    <row r="1785" spans="1:11" x14ac:dyDescent="0.2">
      <c r="A1785" t="s">
        <v>1381</v>
      </c>
      <c r="B1785">
        <v>94</v>
      </c>
      <c r="C1785" t="s">
        <v>1382</v>
      </c>
      <c r="D1785" t="s">
        <v>1378</v>
      </c>
      <c r="E1785">
        <v>2027</v>
      </c>
      <c r="F1785" s="163">
        <v>46204</v>
      </c>
      <c r="G1785" t="s">
        <v>39</v>
      </c>
      <c r="H1785" t="s">
        <v>1367</v>
      </c>
      <c r="I1785">
        <v>137.91999999999999</v>
      </c>
      <c r="J1785" s="164">
        <v>46219.482270023145</v>
      </c>
      <c r="K1785" s="164">
        <v>46234.443921331018</v>
      </c>
    </row>
    <row r="1786" spans="1:11" x14ac:dyDescent="0.2">
      <c r="A1786" t="s">
        <v>1381</v>
      </c>
      <c r="B1786">
        <v>90</v>
      </c>
      <c r="C1786" t="s">
        <v>1382</v>
      </c>
      <c r="D1786" t="s">
        <v>1378</v>
      </c>
      <c r="E1786">
        <v>2027</v>
      </c>
      <c r="F1786" s="163">
        <v>46235</v>
      </c>
      <c r="G1786" t="s">
        <v>38</v>
      </c>
      <c r="H1786" t="s">
        <v>435</v>
      </c>
      <c r="I1786">
        <v>137.91999999999999</v>
      </c>
      <c r="J1786" s="164">
        <v>46219.482270023145</v>
      </c>
      <c r="K1786" s="164">
        <v>46234.443921331018</v>
      </c>
    </row>
    <row r="1787" spans="1:11" x14ac:dyDescent="0.2">
      <c r="A1787" t="s">
        <v>1381</v>
      </c>
      <c r="B1787">
        <v>90</v>
      </c>
      <c r="C1787" t="s">
        <v>1382</v>
      </c>
      <c r="D1787" t="s">
        <v>1378</v>
      </c>
      <c r="E1787">
        <v>2027</v>
      </c>
      <c r="F1787" s="163">
        <v>46235</v>
      </c>
      <c r="G1787" t="s">
        <v>39</v>
      </c>
      <c r="H1787" t="s">
        <v>435</v>
      </c>
      <c r="I1787">
        <v>137.91999999999999</v>
      </c>
      <c r="J1787" s="164">
        <v>46219.482270023145</v>
      </c>
      <c r="K1787" s="164">
        <v>46234.443921331018</v>
      </c>
    </row>
    <row r="1788" spans="1:11" x14ac:dyDescent="0.2">
      <c r="A1788" t="s">
        <v>1381</v>
      </c>
      <c r="B1788">
        <v>90</v>
      </c>
      <c r="C1788" t="s">
        <v>1382</v>
      </c>
      <c r="D1788" t="s">
        <v>1378</v>
      </c>
      <c r="E1788">
        <v>2027</v>
      </c>
      <c r="F1788" s="163">
        <v>46235</v>
      </c>
      <c r="G1788" t="s">
        <v>38</v>
      </c>
      <c r="H1788" t="s">
        <v>1367</v>
      </c>
      <c r="I1788">
        <v>137.91999999999999</v>
      </c>
      <c r="J1788" s="164">
        <v>46219.482270023145</v>
      </c>
      <c r="K1788" s="164">
        <v>46234.443921331018</v>
      </c>
    </row>
    <row r="1789" spans="1:11" x14ac:dyDescent="0.2">
      <c r="A1789" t="s">
        <v>1381</v>
      </c>
      <c r="B1789">
        <v>90</v>
      </c>
      <c r="C1789" t="s">
        <v>1382</v>
      </c>
      <c r="D1789" t="s">
        <v>1378</v>
      </c>
      <c r="E1789">
        <v>2027</v>
      </c>
      <c r="F1789" s="163">
        <v>46235</v>
      </c>
      <c r="G1789" t="s">
        <v>39</v>
      </c>
      <c r="H1789" t="s">
        <v>1367</v>
      </c>
      <c r="I1789">
        <v>137.91999999999999</v>
      </c>
      <c r="J1789" s="164">
        <v>46219.482270023145</v>
      </c>
      <c r="K1789" s="164">
        <v>46234.443921331018</v>
      </c>
    </row>
    <row r="1790" spans="1:11" x14ac:dyDescent="0.2">
      <c r="A1790" t="s">
        <v>1381</v>
      </c>
      <c r="B1790">
        <v>94</v>
      </c>
      <c r="C1790" t="s">
        <v>1382</v>
      </c>
      <c r="D1790" t="s">
        <v>1378</v>
      </c>
      <c r="E1790">
        <v>2027</v>
      </c>
      <c r="F1790" s="163">
        <v>46235</v>
      </c>
      <c r="G1790" t="s">
        <v>38</v>
      </c>
      <c r="H1790" t="s">
        <v>435</v>
      </c>
      <c r="I1790">
        <v>137.91999999999999</v>
      </c>
      <c r="J1790" s="164">
        <v>46219.482270023145</v>
      </c>
      <c r="K1790" s="164">
        <v>46234.443921331018</v>
      </c>
    </row>
    <row r="1791" spans="1:11" x14ac:dyDescent="0.2">
      <c r="A1791" t="s">
        <v>1381</v>
      </c>
      <c r="B1791">
        <v>94</v>
      </c>
      <c r="C1791" t="s">
        <v>1382</v>
      </c>
      <c r="D1791" t="s">
        <v>1378</v>
      </c>
      <c r="E1791">
        <v>2027</v>
      </c>
      <c r="F1791" s="163">
        <v>46235</v>
      </c>
      <c r="G1791" t="s">
        <v>39</v>
      </c>
      <c r="H1791" t="s">
        <v>435</v>
      </c>
      <c r="I1791">
        <v>137.91999999999999</v>
      </c>
      <c r="J1791" s="164">
        <v>46219.482270023145</v>
      </c>
      <c r="K1791" s="164">
        <v>46234.443921331018</v>
      </c>
    </row>
    <row r="1792" spans="1:11" x14ac:dyDescent="0.2">
      <c r="A1792" t="s">
        <v>1381</v>
      </c>
      <c r="B1792">
        <v>94</v>
      </c>
      <c r="C1792" t="s">
        <v>1382</v>
      </c>
      <c r="D1792" t="s">
        <v>1378</v>
      </c>
      <c r="E1792">
        <v>2027</v>
      </c>
      <c r="F1792" s="163">
        <v>46235</v>
      </c>
      <c r="G1792" t="s">
        <v>38</v>
      </c>
      <c r="H1792" t="s">
        <v>1367</v>
      </c>
      <c r="I1792">
        <v>137.91999999999999</v>
      </c>
      <c r="J1792" s="164">
        <v>46219.482270023145</v>
      </c>
      <c r="K1792" s="164">
        <v>46234.443921331018</v>
      </c>
    </row>
    <row r="1793" spans="1:11" x14ac:dyDescent="0.2">
      <c r="A1793" t="s">
        <v>1381</v>
      </c>
      <c r="B1793">
        <v>94</v>
      </c>
      <c r="C1793" t="s">
        <v>1382</v>
      </c>
      <c r="D1793" t="s">
        <v>1378</v>
      </c>
      <c r="E1793">
        <v>2027</v>
      </c>
      <c r="F1793" s="163">
        <v>46235</v>
      </c>
      <c r="G1793" t="s">
        <v>39</v>
      </c>
      <c r="H1793" t="s">
        <v>1367</v>
      </c>
      <c r="I1793">
        <v>137.91999999999999</v>
      </c>
      <c r="J1793" s="164">
        <v>46219.482270023145</v>
      </c>
      <c r="K1793" s="164">
        <v>46234.443921331018</v>
      </c>
    </row>
    <row r="1794" spans="1:11" x14ac:dyDescent="0.2">
      <c r="A1794" t="s">
        <v>1381</v>
      </c>
      <c r="B1794">
        <v>90</v>
      </c>
      <c r="C1794" t="s">
        <v>1382</v>
      </c>
      <c r="D1794" t="s">
        <v>1378</v>
      </c>
      <c r="E1794">
        <v>2027</v>
      </c>
      <c r="F1794" s="163">
        <v>46266</v>
      </c>
      <c r="G1794" t="s">
        <v>38</v>
      </c>
      <c r="H1794" t="s">
        <v>435</v>
      </c>
      <c r="I1794">
        <v>137.91999999999999</v>
      </c>
      <c r="J1794" s="164">
        <v>46219.482270023145</v>
      </c>
      <c r="K1794" s="164">
        <v>46234.443921331018</v>
      </c>
    </row>
    <row r="1795" spans="1:11" x14ac:dyDescent="0.2">
      <c r="A1795" t="s">
        <v>1381</v>
      </c>
      <c r="B1795">
        <v>90</v>
      </c>
      <c r="C1795" t="s">
        <v>1382</v>
      </c>
      <c r="D1795" t="s">
        <v>1378</v>
      </c>
      <c r="E1795">
        <v>2027</v>
      </c>
      <c r="F1795" s="163">
        <v>46266</v>
      </c>
      <c r="G1795" t="s">
        <v>39</v>
      </c>
      <c r="H1795" t="s">
        <v>435</v>
      </c>
      <c r="I1795">
        <v>137.91999999999999</v>
      </c>
      <c r="J1795" s="164">
        <v>46219.482270023145</v>
      </c>
      <c r="K1795" s="164">
        <v>46234.443921331018</v>
      </c>
    </row>
    <row r="1796" spans="1:11" x14ac:dyDescent="0.2">
      <c r="A1796" t="s">
        <v>1381</v>
      </c>
      <c r="B1796">
        <v>90</v>
      </c>
      <c r="C1796" t="s">
        <v>1382</v>
      </c>
      <c r="D1796" t="s">
        <v>1378</v>
      </c>
      <c r="E1796">
        <v>2027</v>
      </c>
      <c r="F1796" s="163">
        <v>46266</v>
      </c>
      <c r="G1796" t="s">
        <v>38</v>
      </c>
      <c r="H1796" t="s">
        <v>1367</v>
      </c>
      <c r="I1796">
        <v>137.91999999999999</v>
      </c>
      <c r="J1796" s="164">
        <v>46219.482270023145</v>
      </c>
      <c r="K1796" s="164">
        <v>46234.443921331018</v>
      </c>
    </row>
    <row r="1797" spans="1:11" x14ac:dyDescent="0.2">
      <c r="A1797" t="s">
        <v>1381</v>
      </c>
      <c r="B1797">
        <v>90</v>
      </c>
      <c r="C1797" t="s">
        <v>1382</v>
      </c>
      <c r="D1797" t="s">
        <v>1378</v>
      </c>
      <c r="E1797">
        <v>2027</v>
      </c>
      <c r="F1797" s="163">
        <v>46266</v>
      </c>
      <c r="G1797" t="s">
        <v>39</v>
      </c>
      <c r="H1797" t="s">
        <v>1367</v>
      </c>
      <c r="I1797">
        <v>137.91999999999999</v>
      </c>
      <c r="J1797" s="164">
        <v>46219.482270023145</v>
      </c>
      <c r="K1797" s="164">
        <v>46234.443921331018</v>
      </c>
    </row>
    <row r="1798" spans="1:11" x14ac:dyDescent="0.2">
      <c r="A1798" t="s">
        <v>1381</v>
      </c>
      <c r="B1798">
        <v>94</v>
      </c>
      <c r="C1798" t="s">
        <v>1382</v>
      </c>
      <c r="D1798" t="s">
        <v>1378</v>
      </c>
      <c r="E1798">
        <v>2027</v>
      </c>
      <c r="F1798" s="163">
        <v>46266</v>
      </c>
      <c r="G1798" t="s">
        <v>38</v>
      </c>
      <c r="H1798" t="s">
        <v>435</v>
      </c>
      <c r="I1798">
        <v>137.91999999999999</v>
      </c>
      <c r="J1798" s="164">
        <v>46219.482270023145</v>
      </c>
      <c r="K1798" s="164">
        <v>46234.443921331018</v>
      </c>
    </row>
    <row r="1799" spans="1:11" x14ac:dyDescent="0.2">
      <c r="A1799" t="s">
        <v>1381</v>
      </c>
      <c r="B1799">
        <v>94</v>
      </c>
      <c r="C1799" t="s">
        <v>1382</v>
      </c>
      <c r="D1799" t="s">
        <v>1378</v>
      </c>
      <c r="E1799">
        <v>2027</v>
      </c>
      <c r="F1799" s="163">
        <v>46266</v>
      </c>
      <c r="G1799" t="s">
        <v>39</v>
      </c>
      <c r="H1799" t="s">
        <v>435</v>
      </c>
      <c r="I1799">
        <v>137.91999999999999</v>
      </c>
      <c r="J1799" s="164">
        <v>46219.482270023145</v>
      </c>
      <c r="K1799" s="164">
        <v>46234.443921331018</v>
      </c>
    </row>
    <row r="1800" spans="1:11" x14ac:dyDescent="0.2">
      <c r="A1800" t="s">
        <v>1381</v>
      </c>
      <c r="B1800">
        <v>94</v>
      </c>
      <c r="C1800" t="s">
        <v>1382</v>
      </c>
      <c r="D1800" t="s">
        <v>1378</v>
      </c>
      <c r="E1800">
        <v>2027</v>
      </c>
      <c r="F1800" s="163">
        <v>46266</v>
      </c>
      <c r="G1800" t="s">
        <v>38</v>
      </c>
      <c r="H1800" t="s">
        <v>1367</v>
      </c>
      <c r="I1800">
        <v>137.91999999999999</v>
      </c>
      <c r="J1800" s="164">
        <v>46219.482270023145</v>
      </c>
      <c r="K1800" s="164">
        <v>46234.443921331018</v>
      </c>
    </row>
    <row r="1801" spans="1:11" x14ac:dyDescent="0.2">
      <c r="A1801" t="s">
        <v>1381</v>
      </c>
      <c r="B1801">
        <v>94</v>
      </c>
      <c r="C1801" t="s">
        <v>1382</v>
      </c>
      <c r="D1801" t="s">
        <v>1378</v>
      </c>
      <c r="E1801">
        <v>2027</v>
      </c>
      <c r="F1801" s="163">
        <v>46266</v>
      </c>
      <c r="G1801" t="s">
        <v>39</v>
      </c>
      <c r="H1801" t="s">
        <v>1367</v>
      </c>
      <c r="I1801">
        <v>137.91999999999999</v>
      </c>
      <c r="J1801" s="164">
        <v>46219.482270023145</v>
      </c>
      <c r="K1801" s="164">
        <v>46234.443921331018</v>
      </c>
    </row>
    <row r="1802" spans="1:11" x14ac:dyDescent="0.2">
      <c r="A1802" t="s">
        <v>1381</v>
      </c>
      <c r="B1802">
        <v>90</v>
      </c>
      <c r="C1802" t="s">
        <v>1382</v>
      </c>
      <c r="D1802" t="s">
        <v>1378</v>
      </c>
      <c r="E1802">
        <v>2027</v>
      </c>
      <c r="F1802" s="163">
        <v>46296</v>
      </c>
      <c r="G1802" t="s">
        <v>38</v>
      </c>
      <c r="H1802" t="s">
        <v>435</v>
      </c>
      <c r="I1802">
        <v>137.91999999999999</v>
      </c>
      <c r="J1802" s="164">
        <v>46219.482270023145</v>
      </c>
      <c r="K1802" s="164">
        <v>46234.443921331018</v>
      </c>
    </row>
    <row r="1803" spans="1:11" x14ac:dyDescent="0.2">
      <c r="A1803" t="s">
        <v>1381</v>
      </c>
      <c r="B1803">
        <v>90</v>
      </c>
      <c r="C1803" t="s">
        <v>1382</v>
      </c>
      <c r="D1803" t="s">
        <v>1378</v>
      </c>
      <c r="E1803">
        <v>2027</v>
      </c>
      <c r="F1803" s="163">
        <v>46296</v>
      </c>
      <c r="G1803" t="s">
        <v>39</v>
      </c>
      <c r="H1803" t="s">
        <v>435</v>
      </c>
      <c r="I1803">
        <v>137.91999999999999</v>
      </c>
      <c r="J1803" s="164">
        <v>46219.482270023145</v>
      </c>
      <c r="K1803" s="164">
        <v>46234.443921331018</v>
      </c>
    </row>
    <row r="1804" spans="1:11" x14ac:dyDescent="0.2">
      <c r="A1804" t="s">
        <v>1381</v>
      </c>
      <c r="B1804">
        <v>90</v>
      </c>
      <c r="C1804" t="s">
        <v>1382</v>
      </c>
      <c r="D1804" t="s">
        <v>1378</v>
      </c>
      <c r="E1804">
        <v>2027</v>
      </c>
      <c r="F1804" s="163">
        <v>46296</v>
      </c>
      <c r="G1804" t="s">
        <v>38</v>
      </c>
      <c r="H1804" t="s">
        <v>1367</v>
      </c>
      <c r="I1804">
        <v>137.91999999999999</v>
      </c>
      <c r="J1804" s="164">
        <v>46219.482270023145</v>
      </c>
      <c r="K1804" s="164">
        <v>46234.443921331018</v>
      </c>
    </row>
    <row r="1805" spans="1:11" x14ac:dyDescent="0.2">
      <c r="A1805" t="s">
        <v>1381</v>
      </c>
      <c r="B1805">
        <v>90</v>
      </c>
      <c r="C1805" t="s">
        <v>1382</v>
      </c>
      <c r="D1805" t="s">
        <v>1378</v>
      </c>
      <c r="E1805">
        <v>2027</v>
      </c>
      <c r="F1805" s="163">
        <v>46296</v>
      </c>
      <c r="G1805" t="s">
        <v>39</v>
      </c>
      <c r="H1805" t="s">
        <v>1367</v>
      </c>
      <c r="I1805">
        <v>137.91999999999999</v>
      </c>
      <c r="J1805" s="164">
        <v>46219.482270023145</v>
      </c>
      <c r="K1805" s="164">
        <v>46234.443921331018</v>
      </c>
    </row>
    <row r="1806" spans="1:11" x14ac:dyDescent="0.2">
      <c r="A1806" t="s">
        <v>1381</v>
      </c>
      <c r="B1806">
        <v>94</v>
      </c>
      <c r="C1806" t="s">
        <v>1382</v>
      </c>
      <c r="D1806" t="s">
        <v>1378</v>
      </c>
      <c r="E1806">
        <v>2027</v>
      </c>
      <c r="F1806" s="163">
        <v>46296</v>
      </c>
      <c r="G1806" t="s">
        <v>38</v>
      </c>
      <c r="H1806" t="s">
        <v>435</v>
      </c>
      <c r="I1806">
        <v>137.91999999999999</v>
      </c>
      <c r="J1806" s="164">
        <v>46219.482270023145</v>
      </c>
      <c r="K1806" s="164">
        <v>46234.443921331018</v>
      </c>
    </row>
    <row r="1807" spans="1:11" x14ac:dyDescent="0.2">
      <c r="A1807" t="s">
        <v>1381</v>
      </c>
      <c r="B1807">
        <v>94</v>
      </c>
      <c r="C1807" t="s">
        <v>1382</v>
      </c>
      <c r="D1807" t="s">
        <v>1378</v>
      </c>
      <c r="E1807">
        <v>2027</v>
      </c>
      <c r="F1807" s="163">
        <v>46296</v>
      </c>
      <c r="G1807" t="s">
        <v>39</v>
      </c>
      <c r="H1807" t="s">
        <v>435</v>
      </c>
      <c r="I1807">
        <v>137.91999999999999</v>
      </c>
      <c r="J1807" s="164">
        <v>46219.482270023145</v>
      </c>
      <c r="K1807" s="164">
        <v>46234.443921331018</v>
      </c>
    </row>
    <row r="1808" spans="1:11" x14ac:dyDescent="0.2">
      <c r="A1808" t="s">
        <v>1381</v>
      </c>
      <c r="B1808">
        <v>94</v>
      </c>
      <c r="C1808" t="s">
        <v>1382</v>
      </c>
      <c r="D1808" t="s">
        <v>1378</v>
      </c>
      <c r="E1808">
        <v>2027</v>
      </c>
      <c r="F1808" s="163">
        <v>46296</v>
      </c>
      <c r="G1808" t="s">
        <v>38</v>
      </c>
      <c r="H1808" t="s">
        <v>1367</v>
      </c>
      <c r="I1808">
        <v>137.91999999999999</v>
      </c>
      <c r="J1808" s="164">
        <v>46219.482270023145</v>
      </c>
      <c r="K1808" s="164">
        <v>46234.443921331018</v>
      </c>
    </row>
    <row r="1809" spans="1:11" x14ac:dyDescent="0.2">
      <c r="A1809" t="s">
        <v>1381</v>
      </c>
      <c r="B1809">
        <v>94</v>
      </c>
      <c r="C1809" t="s">
        <v>1382</v>
      </c>
      <c r="D1809" t="s">
        <v>1378</v>
      </c>
      <c r="E1809">
        <v>2027</v>
      </c>
      <c r="F1809" s="163">
        <v>46296</v>
      </c>
      <c r="G1809" t="s">
        <v>39</v>
      </c>
      <c r="H1809" t="s">
        <v>1367</v>
      </c>
      <c r="I1809">
        <v>137.91999999999999</v>
      </c>
      <c r="J1809" s="164">
        <v>46219.482270023145</v>
      </c>
      <c r="K1809" s="164">
        <v>46234.443921331018</v>
      </c>
    </row>
    <row r="1810" spans="1:11" x14ac:dyDescent="0.2">
      <c r="A1810" t="s">
        <v>1381</v>
      </c>
      <c r="B1810">
        <v>90</v>
      </c>
      <c r="C1810" t="s">
        <v>1382</v>
      </c>
      <c r="D1810" t="s">
        <v>1378</v>
      </c>
      <c r="E1810">
        <v>2027</v>
      </c>
      <c r="F1810" s="163">
        <v>46327</v>
      </c>
      <c r="G1810" t="s">
        <v>38</v>
      </c>
      <c r="H1810" t="s">
        <v>435</v>
      </c>
      <c r="I1810">
        <v>137.91999999999999</v>
      </c>
      <c r="J1810" s="164">
        <v>46219.482270023145</v>
      </c>
      <c r="K1810" s="164">
        <v>46234.443921331018</v>
      </c>
    </row>
    <row r="1811" spans="1:11" x14ac:dyDescent="0.2">
      <c r="A1811" t="s">
        <v>1381</v>
      </c>
      <c r="B1811">
        <v>90</v>
      </c>
      <c r="C1811" t="s">
        <v>1382</v>
      </c>
      <c r="D1811" t="s">
        <v>1378</v>
      </c>
      <c r="E1811">
        <v>2027</v>
      </c>
      <c r="F1811" s="163">
        <v>46327</v>
      </c>
      <c r="G1811" t="s">
        <v>39</v>
      </c>
      <c r="H1811" t="s">
        <v>435</v>
      </c>
      <c r="I1811">
        <v>137.91999999999999</v>
      </c>
      <c r="J1811" s="164">
        <v>46219.482270023145</v>
      </c>
      <c r="K1811" s="164">
        <v>46234.443921331018</v>
      </c>
    </row>
    <row r="1812" spans="1:11" x14ac:dyDescent="0.2">
      <c r="A1812" t="s">
        <v>1381</v>
      </c>
      <c r="B1812">
        <v>90</v>
      </c>
      <c r="C1812" t="s">
        <v>1382</v>
      </c>
      <c r="D1812" t="s">
        <v>1378</v>
      </c>
      <c r="E1812">
        <v>2027</v>
      </c>
      <c r="F1812" s="163">
        <v>46327</v>
      </c>
      <c r="G1812" t="s">
        <v>38</v>
      </c>
      <c r="H1812" t="s">
        <v>1367</v>
      </c>
      <c r="I1812">
        <v>137.91999999999999</v>
      </c>
      <c r="J1812" s="164">
        <v>46219.482270023145</v>
      </c>
      <c r="K1812" s="164">
        <v>46234.443921331018</v>
      </c>
    </row>
    <row r="1813" spans="1:11" x14ac:dyDescent="0.2">
      <c r="A1813" t="s">
        <v>1381</v>
      </c>
      <c r="B1813">
        <v>90</v>
      </c>
      <c r="C1813" t="s">
        <v>1382</v>
      </c>
      <c r="D1813" t="s">
        <v>1378</v>
      </c>
      <c r="E1813">
        <v>2027</v>
      </c>
      <c r="F1813" s="163">
        <v>46327</v>
      </c>
      <c r="G1813" t="s">
        <v>39</v>
      </c>
      <c r="H1813" t="s">
        <v>1367</v>
      </c>
      <c r="I1813">
        <v>137.91999999999999</v>
      </c>
      <c r="J1813" s="164">
        <v>46219.482270023145</v>
      </c>
      <c r="K1813" s="164">
        <v>46234.443921331018</v>
      </c>
    </row>
    <row r="1814" spans="1:11" x14ac:dyDescent="0.2">
      <c r="A1814" t="s">
        <v>1381</v>
      </c>
      <c r="B1814">
        <v>94</v>
      </c>
      <c r="C1814" t="s">
        <v>1382</v>
      </c>
      <c r="D1814" t="s">
        <v>1378</v>
      </c>
      <c r="E1814">
        <v>2027</v>
      </c>
      <c r="F1814" s="163">
        <v>46327</v>
      </c>
      <c r="G1814" t="s">
        <v>38</v>
      </c>
      <c r="H1814" t="s">
        <v>435</v>
      </c>
      <c r="I1814">
        <v>137.91999999999999</v>
      </c>
      <c r="J1814" s="164">
        <v>46219.482270023145</v>
      </c>
      <c r="K1814" s="164">
        <v>46234.443921331018</v>
      </c>
    </row>
    <row r="1815" spans="1:11" x14ac:dyDescent="0.2">
      <c r="A1815" t="s">
        <v>1381</v>
      </c>
      <c r="B1815">
        <v>94</v>
      </c>
      <c r="C1815" t="s">
        <v>1382</v>
      </c>
      <c r="D1815" t="s">
        <v>1378</v>
      </c>
      <c r="E1815">
        <v>2027</v>
      </c>
      <c r="F1815" s="163">
        <v>46327</v>
      </c>
      <c r="G1815" t="s">
        <v>39</v>
      </c>
      <c r="H1815" t="s">
        <v>435</v>
      </c>
      <c r="I1815">
        <v>137.91999999999999</v>
      </c>
      <c r="J1815" s="164">
        <v>46219.482270023145</v>
      </c>
      <c r="K1815" s="164">
        <v>46234.443921331018</v>
      </c>
    </row>
    <row r="1816" spans="1:11" x14ac:dyDescent="0.2">
      <c r="A1816" t="s">
        <v>1381</v>
      </c>
      <c r="B1816">
        <v>94</v>
      </c>
      <c r="C1816" t="s">
        <v>1382</v>
      </c>
      <c r="D1816" t="s">
        <v>1378</v>
      </c>
      <c r="E1816">
        <v>2027</v>
      </c>
      <c r="F1816" s="163">
        <v>46327</v>
      </c>
      <c r="G1816" t="s">
        <v>38</v>
      </c>
      <c r="H1816" t="s">
        <v>1367</v>
      </c>
      <c r="I1816">
        <v>137.91999999999999</v>
      </c>
      <c r="J1816" s="164">
        <v>46219.482270023145</v>
      </c>
      <c r="K1816" s="164">
        <v>46234.443921331018</v>
      </c>
    </row>
    <row r="1817" spans="1:11" x14ac:dyDescent="0.2">
      <c r="A1817" t="s">
        <v>1381</v>
      </c>
      <c r="B1817">
        <v>94</v>
      </c>
      <c r="C1817" t="s">
        <v>1382</v>
      </c>
      <c r="D1817" t="s">
        <v>1378</v>
      </c>
      <c r="E1817">
        <v>2027</v>
      </c>
      <c r="F1817" s="163">
        <v>46327</v>
      </c>
      <c r="G1817" t="s">
        <v>39</v>
      </c>
      <c r="H1817" t="s">
        <v>1367</v>
      </c>
      <c r="I1817">
        <v>137.91999999999999</v>
      </c>
      <c r="J1817" s="164">
        <v>46219.482270023145</v>
      </c>
      <c r="K1817" s="164">
        <v>46234.443921331018</v>
      </c>
    </row>
    <row r="1818" spans="1:11" x14ac:dyDescent="0.2">
      <c r="A1818" t="s">
        <v>1381</v>
      </c>
      <c r="B1818">
        <v>90</v>
      </c>
      <c r="C1818" t="s">
        <v>1382</v>
      </c>
      <c r="D1818" t="s">
        <v>1378</v>
      </c>
      <c r="E1818">
        <v>2027</v>
      </c>
      <c r="F1818" s="163">
        <v>46357</v>
      </c>
      <c r="G1818" t="s">
        <v>38</v>
      </c>
      <c r="H1818" t="s">
        <v>435</v>
      </c>
      <c r="I1818">
        <v>137.91999999999999</v>
      </c>
      <c r="J1818" s="164">
        <v>46219.482270023145</v>
      </c>
      <c r="K1818" s="164">
        <v>46234.443921331018</v>
      </c>
    </row>
    <row r="1819" spans="1:11" x14ac:dyDescent="0.2">
      <c r="A1819" t="s">
        <v>1381</v>
      </c>
      <c r="B1819">
        <v>90</v>
      </c>
      <c r="C1819" t="s">
        <v>1382</v>
      </c>
      <c r="D1819" t="s">
        <v>1378</v>
      </c>
      <c r="E1819">
        <v>2027</v>
      </c>
      <c r="F1819" s="163">
        <v>46357</v>
      </c>
      <c r="G1819" t="s">
        <v>39</v>
      </c>
      <c r="H1819" t="s">
        <v>435</v>
      </c>
      <c r="I1819">
        <v>137.91999999999999</v>
      </c>
      <c r="J1819" s="164">
        <v>46219.482270023145</v>
      </c>
      <c r="K1819" s="164">
        <v>46234.443921331018</v>
      </c>
    </row>
    <row r="1820" spans="1:11" x14ac:dyDescent="0.2">
      <c r="A1820" t="s">
        <v>1381</v>
      </c>
      <c r="B1820">
        <v>90</v>
      </c>
      <c r="C1820" t="s">
        <v>1382</v>
      </c>
      <c r="D1820" t="s">
        <v>1378</v>
      </c>
      <c r="E1820">
        <v>2027</v>
      </c>
      <c r="F1820" s="163">
        <v>46357</v>
      </c>
      <c r="G1820" t="s">
        <v>38</v>
      </c>
      <c r="H1820" t="s">
        <v>1367</v>
      </c>
      <c r="I1820">
        <v>137.91999999999999</v>
      </c>
      <c r="J1820" s="164">
        <v>46219.482270023145</v>
      </c>
      <c r="K1820" s="164">
        <v>46234.443921331018</v>
      </c>
    </row>
    <row r="1821" spans="1:11" x14ac:dyDescent="0.2">
      <c r="A1821" t="s">
        <v>1381</v>
      </c>
      <c r="B1821">
        <v>90</v>
      </c>
      <c r="C1821" t="s">
        <v>1382</v>
      </c>
      <c r="D1821" t="s">
        <v>1378</v>
      </c>
      <c r="E1821">
        <v>2027</v>
      </c>
      <c r="F1821" s="163">
        <v>46357</v>
      </c>
      <c r="G1821" t="s">
        <v>39</v>
      </c>
      <c r="H1821" t="s">
        <v>1367</v>
      </c>
      <c r="I1821">
        <v>137.91999999999999</v>
      </c>
      <c r="J1821" s="164">
        <v>46219.482270023145</v>
      </c>
      <c r="K1821" s="164">
        <v>46234.443921331018</v>
      </c>
    </row>
    <row r="1822" spans="1:11" x14ac:dyDescent="0.2">
      <c r="A1822" t="s">
        <v>1381</v>
      </c>
      <c r="B1822">
        <v>94</v>
      </c>
      <c r="C1822" t="s">
        <v>1382</v>
      </c>
      <c r="D1822" t="s">
        <v>1378</v>
      </c>
      <c r="E1822">
        <v>2027</v>
      </c>
      <c r="F1822" s="163">
        <v>46357</v>
      </c>
      <c r="G1822" t="s">
        <v>38</v>
      </c>
      <c r="H1822" t="s">
        <v>435</v>
      </c>
      <c r="I1822">
        <v>137.91999999999999</v>
      </c>
      <c r="J1822" s="164">
        <v>46219.482270023145</v>
      </c>
      <c r="K1822" s="164">
        <v>46234.443921331018</v>
      </c>
    </row>
    <row r="1823" spans="1:11" x14ac:dyDescent="0.2">
      <c r="A1823" t="s">
        <v>1381</v>
      </c>
      <c r="B1823">
        <v>94</v>
      </c>
      <c r="C1823" t="s">
        <v>1382</v>
      </c>
      <c r="D1823" t="s">
        <v>1378</v>
      </c>
      <c r="E1823">
        <v>2027</v>
      </c>
      <c r="F1823" s="163">
        <v>46357</v>
      </c>
      <c r="G1823" t="s">
        <v>39</v>
      </c>
      <c r="H1823" t="s">
        <v>435</v>
      </c>
      <c r="I1823">
        <v>137.91999999999999</v>
      </c>
      <c r="J1823" s="164">
        <v>46219.482270023145</v>
      </c>
      <c r="K1823" s="164">
        <v>46234.443921331018</v>
      </c>
    </row>
    <row r="1824" spans="1:11" x14ac:dyDescent="0.2">
      <c r="A1824" t="s">
        <v>1381</v>
      </c>
      <c r="B1824">
        <v>94</v>
      </c>
      <c r="C1824" t="s">
        <v>1382</v>
      </c>
      <c r="D1824" t="s">
        <v>1378</v>
      </c>
      <c r="E1824">
        <v>2027</v>
      </c>
      <c r="F1824" s="163">
        <v>46357</v>
      </c>
      <c r="G1824" t="s">
        <v>38</v>
      </c>
      <c r="H1824" t="s">
        <v>1367</v>
      </c>
      <c r="I1824">
        <v>137.91999999999999</v>
      </c>
      <c r="J1824" s="164">
        <v>46219.482270023145</v>
      </c>
      <c r="K1824" s="164">
        <v>46234.443921331018</v>
      </c>
    </row>
    <row r="1825" spans="1:11" x14ac:dyDescent="0.2">
      <c r="A1825" t="s">
        <v>1381</v>
      </c>
      <c r="B1825">
        <v>94</v>
      </c>
      <c r="C1825" t="s">
        <v>1382</v>
      </c>
      <c r="D1825" t="s">
        <v>1378</v>
      </c>
      <c r="E1825">
        <v>2027</v>
      </c>
      <c r="F1825" s="163">
        <v>46357</v>
      </c>
      <c r="G1825" t="s">
        <v>39</v>
      </c>
      <c r="H1825" t="s">
        <v>1367</v>
      </c>
      <c r="I1825">
        <v>137.91999999999999</v>
      </c>
      <c r="J1825" s="164">
        <v>46219.482270023145</v>
      </c>
      <c r="K1825" s="164">
        <v>46234.443921331018</v>
      </c>
    </row>
    <row r="1826" spans="1:11" x14ac:dyDescent="0.2">
      <c r="A1826" t="s">
        <v>1381</v>
      </c>
      <c r="B1826">
        <v>90</v>
      </c>
      <c r="C1826" t="s">
        <v>1382</v>
      </c>
      <c r="D1826" t="s">
        <v>1378</v>
      </c>
      <c r="E1826">
        <v>2027</v>
      </c>
      <c r="F1826" s="163">
        <v>46388</v>
      </c>
      <c r="G1826" t="s">
        <v>38</v>
      </c>
      <c r="H1826" t="s">
        <v>435</v>
      </c>
      <c r="I1826">
        <v>137.91999999999999</v>
      </c>
      <c r="J1826" s="164">
        <v>46219.482270023145</v>
      </c>
      <c r="K1826" s="164">
        <v>46234.443921331018</v>
      </c>
    </row>
    <row r="1827" spans="1:11" x14ac:dyDescent="0.2">
      <c r="A1827" t="s">
        <v>1381</v>
      </c>
      <c r="B1827">
        <v>90</v>
      </c>
      <c r="C1827" t="s">
        <v>1382</v>
      </c>
      <c r="D1827" t="s">
        <v>1378</v>
      </c>
      <c r="E1827">
        <v>2027</v>
      </c>
      <c r="F1827" s="163">
        <v>46388</v>
      </c>
      <c r="G1827" t="s">
        <v>39</v>
      </c>
      <c r="H1827" t="s">
        <v>435</v>
      </c>
      <c r="I1827">
        <v>137.91999999999999</v>
      </c>
      <c r="J1827" s="164">
        <v>46219.482270023145</v>
      </c>
      <c r="K1827" s="164">
        <v>46234.443921331018</v>
      </c>
    </row>
    <row r="1828" spans="1:11" x14ac:dyDescent="0.2">
      <c r="A1828" t="s">
        <v>1381</v>
      </c>
      <c r="B1828">
        <v>90</v>
      </c>
      <c r="C1828" t="s">
        <v>1382</v>
      </c>
      <c r="D1828" t="s">
        <v>1378</v>
      </c>
      <c r="E1828">
        <v>2027</v>
      </c>
      <c r="F1828" s="163">
        <v>46388</v>
      </c>
      <c r="G1828" t="s">
        <v>38</v>
      </c>
      <c r="H1828" t="s">
        <v>1367</v>
      </c>
      <c r="I1828">
        <v>137.91999999999999</v>
      </c>
      <c r="J1828" s="164">
        <v>46219.482270023145</v>
      </c>
      <c r="K1828" s="164">
        <v>46234.443921331018</v>
      </c>
    </row>
    <row r="1829" spans="1:11" x14ac:dyDescent="0.2">
      <c r="A1829" t="s">
        <v>1381</v>
      </c>
      <c r="B1829">
        <v>90</v>
      </c>
      <c r="C1829" t="s">
        <v>1382</v>
      </c>
      <c r="D1829" t="s">
        <v>1378</v>
      </c>
      <c r="E1829">
        <v>2027</v>
      </c>
      <c r="F1829" s="163">
        <v>46388</v>
      </c>
      <c r="G1829" t="s">
        <v>39</v>
      </c>
      <c r="H1829" t="s">
        <v>1367</v>
      </c>
      <c r="I1829">
        <v>137.91999999999999</v>
      </c>
      <c r="J1829" s="164">
        <v>46219.482270023145</v>
      </c>
      <c r="K1829" s="164">
        <v>46234.443921331018</v>
      </c>
    </row>
    <row r="1830" spans="1:11" x14ac:dyDescent="0.2">
      <c r="A1830" t="s">
        <v>1381</v>
      </c>
      <c r="B1830">
        <v>94</v>
      </c>
      <c r="C1830" t="s">
        <v>1382</v>
      </c>
      <c r="D1830" t="s">
        <v>1378</v>
      </c>
      <c r="E1830">
        <v>2027</v>
      </c>
      <c r="F1830" s="163">
        <v>46388</v>
      </c>
      <c r="G1830" t="s">
        <v>38</v>
      </c>
      <c r="H1830" t="s">
        <v>435</v>
      </c>
      <c r="I1830">
        <v>137.91999999999999</v>
      </c>
      <c r="J1830" s="164">
        <v>46219.482270023145</v>
      </c>
      <c r="K1830" s="164">
        <v>46234.443921331018</v>
      </c>
    </row>
    <row r="1831" spans="1:11" x14ac:dyDescent="0.2">
      <c r="A1831" t="s">
        <v>1381</v>
      </c>
      <c r="B1831">
        <v>94</v>
      </c>
      <c r="C1831" t="s">
        <v>1382</v>
      </c>
      <c r="D1831" t="s">
        <v>1378</v>
      </c>
      <c r="E1831">
        <v>2027</v>
      </c>
      <c r="F1831" s="163">
        <v>46388</v>
      </c>
      <c r="G1831" t="s">
        <v>39</v>
      </c>
      <c r="H1831" t="s">
        <v>435</v>
      </c>
      <c r="I1831">
        <v>137.91999999999999</v>
      </c>
      <c r="J1831" s="164">
        <v>46219.482270023145</v>
      </c>
      <c r="K1831" s="164">
        <v>46234.443921331018</v>
      </c>
    </row>
    <row r="1832" spans="1:11" x14ac:dyDescent="0.2">
      <c r="A1832" t="s">
        <v>1381</v>
      </c>
      <c r="B1832">
        <v>94</v>
      </c>
      <c r="C1832" t="s">
        <v>1382</v>
      </c>
      <c r="D1832" t="s">
        <v>1378</v>
      </c>
      <c r="E1832">
        <v>2027</v>
      </c>
      <c r="F1832" s="163">
        <v>46388</v>
      </c>
      <c r="G1832" t="s">
        <v>38</v>
      </c>
      <c r="H1832" t="s">
        <v>1367</v>
      </c>
      <c r="I1832">
        <v>137.91999999999999</v>
      </c>
      <c r="J1832" s="164">
        <v>46219.482270023145</v>
      </c>
      <c r="K1832" s="164">
        <v>46234.443921331018</v>
      </c>
    </row>
    <row r="1833" spans="1:11" x14ac:dyDescent="0.2">
      <c r="A1833" t="s">
        <v>1381</v>
      </c>
      <c r="B1833">
        <v>94</v>
      </c>
      <c r="C1833" t="s">
        <v>1382</v>
      </c>
      <c r="D1833" t="s">
        <v>1378</v>
      </c>
      <c r="E1833">
        <v>2027</v>
      </c>
      <c r="F1833" s="163">
        <v>46388</v>
      </c>
      <c r="G1833" t="s">
        <v>39</v>
      </c>
      <c r="H1833" t="s">
        <v>1367</v>
      </c>
      <c r="I1833">
        <v>137.91999999999999</v>
      </c>
      <c r="J1833" s="164">
        <v>46219.482270023145</v>
      </c>
      <c r="K1833" s="164">
        <v>46234.443921331018</v>
      </c>
    </row>
    <row r="1834" spans="1:11" x14ac:dyDescent="0.2">
      <c r="A1834" t="s">
        <v>1381</v>
      </c>
      <c r="B1834">
        <v>90</v>
      </c>
      <c r="C1834" t="s">
        <v>1382</v>
      </c>
      <c r="D1834" t="s">
        <v>1378</v>
      </c>
      <c r="E1834">
        <v>2027</v>
      </c>
      <c r="F1834" s="163">
        <v>46419</v>
      </c>
      <c r="G1834" t="s">
        <v>38</v>
      </c>
      <c r="H1834" t="s">
        <v>435</v>
      </c>
      <c r="I1834">
        <v>137.91999999999999</v>
      </c>
      <c r="J1834" s="164">
        <v>46219.482270023145</v>
      </c>
      <c r="K1834" s="164">
        <v>46234.443921331018</v>
      </c>
    </row>
    <row r="1835" spans="1:11" x14ac:dyDescent="0.2">
      <c r="A1835" t="s">
        <v>1381</v>
      </c>
      <c r="B1835">
        <v>90</v>
      </c>
      <c r="C1835" t="s">
        <v>1382</v>
      </c>
      <c r="D1835" t="s">
        <v>1378</v>
      </c>
      <c r="E1835">
        <v>2027</v>
      </c>
      <c r="F1835" s="163">
        <v>46419</v>
      </c>
      <c r="G1835" t="s">
        <v>39</v>
      </c>
      <c r="H1835" t="s">
        <v>435</v>
      </c>
      <c r="I1835">
        <v>137.91999999999999</v>
      </c>
      <c r="J1835" s="164">
        <v>46219.482270023145</v>
      </c>
      <c r="K1835" s="164">
        <v>46234.443921331018</v>
      </c>
    </row>
    <row r="1836" spans="1:11" x14ac:dyDescent="0.2">
      <c r="A1836" t="s">
        <v>1381</v>
      </c>
      <c r="B1836">
        <v>90</v>
      </c>
      <c r="C1836" t="s">
        <v>1382</v>
      </c>
      <c r="D1836" t="s">
        <v>1378</v>
      </c>
      <c r="E1836">
        <v>2027</v>
      </c>
      <c r="F1836" s="163">
        <v>46419</v>
      </c>
      <c r="G1836" t="s">
        <v>38</v>
      </c>
      <c r="H1836" t="s">
        <v>1367</v>
      </c>
      <c r="I1836">
        <v>137.91999999999999</v>
      </c>
      <c r="J1836" s="164">
        <v>46219.482270023145</v>
      </c>
      <c r="K1836" s="164">
        <v>46234.443921331018</v>
      </c>
    </row>
    <row r="1837" spans="1:11" x14ac:dyDescent="0.2">
      <c r="A1837" t="s">
        <v>1381</v>
      </c>
      <c r="B1837">
        <v>90</v>
      </c>
      <c r="C1837" t="s">
        <v>1382</v>
      </c>
      <c r="D1837" t="s">
        <v>1378</v>
      </c>
      <c r="E1837">
        <v>2027</v>
      </c>
      <c r="F1837" s="163">
        <v>46419</v>
      </c>
      <c r="G1837" t="s">
        <v>39</v>
      </c>
      <c r="H1837" t="s">
        <v>1367</v>
      </c>
      <c r="I1837">
        <v>137.91999999999999</v>
      </c>
      <c r="J1837" s="164">
        <v>46219.482270023145</v>
      </c>
      <c r="K1837" s="164">
        <v>46234.443921331018</v>
      </c>
    </row>
    <row r="1838" spans="1:11" x14ac:dyDescent="0.2">
      <c r="A1838" t="s">
        <v>1381</v>
      </c>
      <c r="B1838">
        <v>94</v>
      </c>
      <c r="C1838" t="s">
        <v>1382</v>
      </c>
      <c r="D1838" t="s">
        <v>1378</v>
      </c>
      <c r="E1838">
        <v>2027</v>
      </c>
      <c r="F1838" s="163">
        <v>46419</v>
      </c>
      <c r="G1838" t="s">
        <v>38</v>
      </c>
      <c r="H1838" t="s">
        <v>435</v>
      </c>
      <c r="I1838">
        <v>137.91999999999999</v>
      </c>
      <c r="J1838" s="164">
        <v>46219.482270023145</v>
      </c>
      <c r="K1838" s="164">
        <v>46234.443921331018</v>
      </c>
    </row>
    <row r="1839" spans="1:11" x14ac:dyDescent="0.2">
      <c r="A1839" t="s">
        <v>1381</v>
      </c>
      <c r="B1839">
        <v>94</v>
      </c>
      <c r="C1839" t="s">
        <v>1382</v>
      </c>
      <c r="D1839" t="s">
        <v>1378</v>
      </c>
      <c r="E1839">
        <v>2027</v>
      </c>
      <c r="F1839" s="163">
        <v>46419</v>
      </c>
      <c r="G1839" t="s">
        <v>39</v>
      </c>
      <c r="H1839" t="s">
        <v>435</v>
      </c>
      <c r="I1839">
        <v>137.91999999999999</v>
      </c>
      <c r="J1839" s="164">
        <v>46219.482270023145</v>
      </c>
      <c r="K1839" s="164">
        <v>46234.443921331018</v>
      </c>
    </row>
    <row r="1840" spans="1:11" x14ac:dyDescent="0.2">
      <c r="A1840" t="s">
        <v>1381</v>
      </c>
      <c r="B1840">
        <v>94</v>
      </c>
      <c r="C1840" t="s">
        <v>1382</v>
      </c>
      <c r="D1840" t="s">
        <v>1378</v>
      </c>
      <c r="E1840">
        <v>2027</v>
      </c>
      <c r="F1840" s="163">
        <v>46419</v>
      </c>
      <c r="G1840" t="s">
        <v>38</v>
      </c>
      <c r="H1840" t="s">
        <v>1367</v>
      </c>
      <c r="I1840">
        <v>137.91999999999999</v>
      </c>
      <c r="J1840" s="164">
        <v>46219.482270023145</v>
      </c>
      <c r="K1840" s="164">
        <v>46234.443921331018</v>
      </c>
    </row>
    <row r="1841" spans="1:11" x14ac:dyDescent="0.2">
      <c r="A1841" t="s">
        <v>1381</v>
      </c>
      <c r="B1841">
        <v>94</v>
      </c>
      <c r="C1841" t="s">
        <v>1382</v>
      </c>
      <c r="D1841" t="s">
        <v>1378</v>
      </c>
      <c r="E1841">
        <v>2027</v>
      </c>
      <c r="F1841" s="163">
        <v>46419</v>
      </c>
      <c r="G1841" t="s">
        <v>39</v>
      </c>
      <c r="H1841" t="s">
        <v>1367</v>
      </c>
      <c r="I1841">
        <v>137.91999999999999</v>
      </c>
      <c r="J1841" s="164">
        <v>46219.482270023145</v>
      </c>
      <c r="K1841" s="164">
        <v>46234.443921331018</v>
      </c>
    </row>
    <row r="1842" spans="1:11" x14ac:dyDescent="0.2">
      <c r="A1842" t="s">
        <v>1381</v>
      </c>
      <c r="B1842">
        <v>90</v>
      </c>
      <c r="C1842" t="s">
        <v>1382</v>
      </c>
      <c r="D1842" t="s">
        <v>1378</v>
      </c>
      <c r="E1842">
        <v>2027</v>
      </c>
      <c r="F1842" s="163">
        <v>46447</v>
      </c>
      <c r="G1842" t="s">
        <v>38</v>
      </c>
      <c r="H1842" t="s">
        <v>435</v>
      </c>
      <c r="I1842">
        <v>137.91999999999999</v>
      </c>
      <c r="J1842" s="164">
        <v>46219.482270023145</v>
      </c>
      <c r="K1842" s="164">
        <v>46234.443921331018</v>
      </c>
    </row>
    <row r="1843" spans="1:11" x14ac:dyDescent="0.2">
      <c r="A1843" t="s">
        <v>1381</v>
      </c>
      <c r="B1843">
        <v>90</v>
      </c>
      <c r="C1843" t="s">
        <v>1382</v>
      </c>
      <c r="D1843" t="s">
        <v>1378</v>
      </c>
      <c r="E1843">
        <v>2027</v>
      </c>
      <c r="F1843" s="163">
        <v>46447</v>
      </c>
      <c r="G1843" t="s">
        <v>39</v>
      </c>
      <c r="H1843" t="s">
        <v>435</v>
      </c>
      <c r="I1843">
        <v>137.91999999999999</v>
      </c>
      <c r="J1843" s="164">
        <v>46219.482270023145</v>
      </c>
      <c r="K1843" s="164">
        <v>46234.443921331018</v>
      </c>
    </row>
    <row r="1844" spans="1:11" x14ac:dyDescent="0.2">
      <c r="A1844" t="s">
        <v>1381</v>
      </c>
      <c r="B1844">
        <v>90</v>
      </c>
      <c r="C1844" t="s">
        <v>1382</v>
      </c>
      <c r="D1844" t="s">
        <v>1378</v>
      </c>
      <c r="E1844">
        <v>2027</v>
      </c>
      <c r="F1844" s="163">
        <v>46447</v>
      </c>
      <c r="G1844" t="s">
        <v>38</v>
      </c>
      <c r="H1844" t="s">
        <v>1367</v>
      </c>
      <c r="I1844">
        <v>137.91999999999999</v>
      </c>
      <c r="J1844" s="164">
        <v>46219.482270023145</v>
      </c>
      <c r="K1844" s="164">
        <v>46234.443921331018</v>
      </c>
    </row>
    <row r="1845" spans="1:11" x14ac:dyDescent="0.2">
      <c r="A1845" t="s">
        <v>1381</v>
      </c>
      <c r="B1845">
        <v>90</v>
      </c>
      <c r="C1845" t="s">
        <v>1382</v>
      </c>
      <c r="D1845" t="s">
        <v>1378</v>
      </c>
      <c r="E1845">
        <v>2027</v>
      </c>
      <c r="F1845" s="163">
        <v>46447</v>
      </c>
      <c r="G1845" t="s">
        <v>39</v>
      </c>
      <c r="H1845" t="s">
        <v>1367</v>
      </c>
      <c r="I1845">
        <v>137.91999999999999</v>
      </c>
      <c r="J1845" s="164">
        <v>46219.482270023145</v>
      </c>
      <c r="K1845" s="164">
        <v>46234.443921331018</v>
      </c>
    </row>
    <row r="1846" spans="1:11" x14ac:dyDescent="0.2">
      <c r="A1846" t="s">
        <v>1381</v>
      </c>
      <c r="B1846">
        <v>94</v>
      </c>
      <c r="C1846" t="s">
        <v>1382</v>
      </c>
      <c r="D1846" t="s">
        <v>1378</v>
      </c>
      <c r="E1846">
        <v>2027</v>
      </c>
      <c r="F1846" s="163">
        <v>46447</v>
      </c>
      <c r="G1846" t="s">
        <v>38</v>
      </c>
      <c r="H1846" t="s">
        <v>435</v>
      </c>
      <c r="I1846">
        <v>137.91999999999999</v>
      </c>
      <c r="J1846" s="164">
        <v>46219.482270023145</v>
      </c>
      <c r="K1846" s="164">
        <v>46234.443921331018</v>
      </c>
    </row>
    <row r="1847" spans="1:11" x14ac:dyDescent="0.2">
      <c r="A1847" t="s">
        <v>1381</v>
      </c>
      <c r="B1847">
        <v>94</v>
      </c>
      <c r="C1847" t="s">
        <v>1382</v>
      </c>
      <c r="D1847" t="s">
        <v>1378</v>
      </c>
      <c r="E1847">
        <v>2027</v>
      </c>
      <c r="F1847" s="163">
        <v>46447</v>
      </c>
      <c r="G1847" t="s">
        <v>39</v>
      </c>
      <c r="H1847" t="s">
        <v>435</v>
      </c>
      <c r="I1847">
        <v>137.91999999999999</v>
      </c>
      <c r="J1847" s="164">
        <v>46219.482270023145</v>
      </c>
      <c r="K1847" s="164">
        <v>46234.443921331018</v>
      </c>
    </row>
    <row r="1848" spans="1:11" x14ac:dyDescent="0.2">
      <c r="A1848" t="s">
        <v>1381</v>
      </c>
      <c r="B1848">
        <v>94</v>
      </c>
      <c r="C1848" t="s">
        <v>1382</v>
      </c>
      <c r="D1848" t="s">
        <v>1378</v>
      </c>
      <c r="E1848">
        <v>2027</v>
      </c>
      <c r="F1848" s="163">
        <v>46447</v>
      </c>
      <c r="G1848" t="s">
        <v>38</v>
      </c>
      <c r="H1848" t="s">
        <v>1367</v>
      </c>
      <c r="I1848">
        <v>137.91999999999999</v>
      </c>
      <c r="J1848" s="164">
        <v>46219.482270023145</v>
      </c>
      <c r="K1848" s="164">
        <v>46234.443921331018</v>
      </c>
    </row>
    <row r="1849" spans="1:11" x14ac:dyDescent="0.2">
      <c r="A1849" t="s">
        <v>1381</v>
      </c>
      <c r="B1849">
        <v>94</v>
      </c>
      <c r="C1849" t="s">
        <v>1382</v>
      </c>
      <c r="D1849" t="s">
        <v>1378</v>
      </c>
      <c r="E1849">
        <v>2027</v>
      </c>
      <c r="F1849" s="163">
        <v>46447</v>
      </c>
      <c r="G1849" t="s">
        <v>39</v>
      </c>
      <c r="H1849" t="s">
        <v>1367</v>
      </c>
      <c r="I1849">
        <v>137.91999999999999</v>
      </c>
      <c r="J1849" s="164">
        <v>46219.482270023145</v>
      </c>
      <c r="K1849" s="164">
        <v>46234.443921331018</v>
      </c>
    </row>
    <row r="1850" spans="1:11" x14ac:dyDescent="0.2">
      <c r="A1850" t="s">
        <v>1381</v>
      </c>
      <c r="B1850">
        <v>90</v>
      </c>
      <c r="C1850" t="s">
        <v>1382</v>
      </c>
      <c r="D1850" t="s">
        <v>1378</v>
      </c>
      <c r="E1850">
        <v>2027</v>
      </c>
      <c r="F1850" s="163">
        <v>46478</v>
      </c>
      <c r="G1850" t="s">
        <v>38</v>
      </c>
      <c r="H1850" t="s">
        <v>435</v>
      </c>
      <c r="I1850">
        <v>137.91999999999999</v>
      </c>
      <c r="J1850" s="164">
        <v>46219.482270023145</v>
      </c>
      <c r="K1850" s="164">
        <v>46234.443921331018</v>
      </c>
    </row>
    <row r="1851" spans="1:11" x14ac:dyDescent="0.2">
      <c r="A1851" t="s">
        <v>1381</v>
      </c>
      <c r="B1851">
        <v>90</v>
      </c>
      <c r="C1851" t="s">
        <v>1382</v>
      </c>
      <c r="D1851" t="s">
        <v>1378</v>
      </c>
      <c r="E1851">
        <v>2027</v>
      </c>
      <c r="F1851" s="163">
        <v>46478</v>
      </c>
      <c r="G1851" t="s">
        <v>39</v>
      </c>
      <c r="H1851" t="s">
        <v>435</v>
      </c>
      <c r="I1851">
        <v>137.91999999999999</v>
      </c>
      <c r="J1851" s="164">
        <v>46219.482270023145</v>
      </c>
      <c r="K1851" s="164">
        <v>46234.443921331018</v>
      </c>
    </row>
    <row r="1852" spans="1:11" x14ac:dyDescent="0.2">
      <c r="A1852" t="s">
        <v>1381</v>
      </c>
      <c r="B1852">
        <v>90</v>
      </c>
      <c r="C1852" t="s">
        <v>1382</v>
      </c>
      <c r="D1852" t="s">
        <v>1378</v>
      </c>
      <c r="E1852">
        <v>2027</v>
      </c>
      <c r="F1852" s="163">
        <v>46478</v>
      </c>
      <c r="G1852" t="s">
        <v>38</v>
      </c>
      <c r="H1852" t="s">
        <v>1367</v>
      </c>
      <c r="I1852">
        <v>137.91999999999999</v>
      </c>
      <c r="J1852" s="164">
        <v>46219.482270023145</v>
      </c>
      <c r="K1852" s="164">
        <v>46234.443921331018</v>
      </c>
    </row>
    <row r="1853" spans="1:11" x14ac:dyDescent="0.2">
      <c r="A1853" t="s">
        <v>1381</v>
      </c>
      <c r="B1853">
        <v>90</v>
      </c>
      <c r="C1853" t="s">
        <v>1382</v>
      </c>
      <c r="D1853" t="s">
        <v>1378</v>
      </c>
      <c r="E1853">
        <v>2027</v>
      </c>
      <c r="F1853" s="163">
        <v>46478</v>
      </c>
      <c r="G1853" t="s">
        <v>39</v>
      </c>
      <c r="H1853" t="s">
        <v>1367</v>
      </c>
      <c r="I1853">
        <v>137.91999999999999</v>
      </c>
      <c r="J1853" s="164">
        <v>46219.482270023145</v>
      </c>
      <c r="K1853" s="164">
        <v>46234.443921331018</v>
      </c>
    </row>
    <row r="1854" spans="1:11" x14ac:dyDescent="0.2">
      <c r="A1854" t="s">
        <v>1381</v>
      </c>
      <c r="B1854">
        <v>94</v>
      </c>
      <c r="C1854" t="s">
        <v>1382</v>
      </c>
      <c r="D1854" t="s">
        <v>1378</v>
      </c>
      <c r="E1854">
        <v>2027</v>
      </c>
      <c r="F1854" s="163">
        <v>46478</v>
      </c>
      <c r="G1854" t="s">
        <v>38</v>
      </c>
      <c r="H1854" t="s">
        <v>435</v>
      </c>
      <c r="I1854">
        <v>137.91999999999999</v>
      </c>
      <c r="J1854" s="164">
        <v>46219.482270023145</v>
      </c>
      <c r="K1854" s="164">
        <v>46234.443921331018</v>
      </c>
    </row>
    <row r="1855" spans="1:11" x14ac:dyDescent="0.2">
      <c r="A1855" t="s">
        <v>1381</v>
      </c>
      <c r="B1855">
        <v>94</v>
      </c>
      <c r="C1855" t="s">
        <v>1382</v>
      </c>
      <c r="D1855" t="s">
        <v>1378</v>
      </c>
      <c r="E1855">
        <v>2027</v>
      </c>
      <c r="F1855" s="163">
        <v>46478</v>
      </c>
      <c r="G1855" t="s">
        <v>39</v>
      </c>
      <c r="H1855" t="s">
        <v>435</v>
      </c>
      <c r="I1855">
        <v>137.91999999999999</v>
      </c>
      <c r="J1855" s="164">
        <v>46219.482270023145</v>
      </c>
      <c r="K1855" s="164">
        <v>46234.443921331018</v>
      </c>
    </row>
    <row r="1856" spans="1:11" x14ac:dyDescent="0.2">
      <c r="A1856" t="s">
        <v>1381</v>
      </c>
      <c r="B1856">
        <v>94</v>
      </c>
      <c r="C1856" t="s">
        <v>1382</v>
      </c>
      <c r="D1856" t="s">
        <v>1378</v>
      </c>
      <c r="E1856">
        <v>2027</v>
      </c>
      <c r="F1856" s="163">
        <v>46478</v>
      </c>
      <c r="G1856" t="s">
        <v>38</v>
      </c>
      <c r="H1856" t="s">
        <v>1367</v>
      </c>
      <c r="I1856">
        <v>137.91999999999999</v>
      </c>
      <c r="J1856" s="164">
        <v>46219.482270023145</v>
      </c>
      <c r="K1856" s="164">
        <v>46234.443921331018</v>
      </c>
    </row>
    <row r="1857" spans="1:11" x14ac:dyDescent="0.2">
      <c r="A1857" t="s">
        <v>1381</v>
      </c>
      <c r="B1857">
        <v>94</v>
      </c>
      <c r="C1857" t="s">
        <v>1382</v>
      </c>
      <c r="D1857" t="s">
        <v>1378</v>
      </c>
      <c r="E1857">
        <v>2027</v>
      </c>
      <c r="F1857" s="163">
        <v>46478</v>
      </c>
      <c r="G1857" t="s">
        <v>39</v>
      </c>
      <c r="H1857" t="s">
        <v>1367</v>
      </c>
      <c r="I1857">
        <v>137.91999999999999</v>
      </c>
      <c r="J1857" s="164">
        <v>46219.482270023145</v>
      </c>
      <c r="K1857" s="164">
        <v>46234.443921331018</v>
      </c>
    </row>
    <row r="1858" spans="1:11" x14ac:dyDescent="0.2">
      <c r="A1858" t="s">
        <v>1381</v>
      </c>
      <c r="B1858">
        <v>90</v>
      </c>
      <c r="C1858" t="s">
        <v>1382</v>
      </c>
      <c r="D1858" t="s">
        <v>1378</v>
      </c>
      <c r="E1858">
        <v>2027</v>
      </c>
      <c r="F1858" s="163">
        <v>46508</v>
      </c>
      <c r="G1858" t="s">
        <v>38</v>
      </c>
      <c r="H1858" t="s">
        <v>435</v>
      </c>
      <c r="I1858">
        <v>137.91999999999999</v>
      </c>
      <c r="J1858" s="164">
        <v>46219.482270023145</v>
      </c>
      <c r="K1858" s="164">
        <v>46234.443921331018</v>
      </c>
    </row>
    <row r="1859" spans="1:11" x14ac:dyDescent="0.2">
      <c r="A1859" t="s">
        <v>1381</v>
      </c>
      <c r="B1859">
        <v>90</v>
      </c>
      <c r="C1859" t="s">
        <v>1382</v>
      </c>
      <c r="D1859" t="s">
        <v>1378</v>
      </c>
      <c r="E1859">
        <v>2027</v>
      </c>
      <c r="F1859" s="163">
        <v>46508</v>
      </c>
      <c r="G1859" t="s">
        <v>39</v>
      </c>
      <c r="H1859" t="s">
        <v>435</v>
      </c>
      <c r="I1859">
        <v>137.91999999999999</v>
      </c>
      <c r="J1859" s="164">
        <v>46219.482270023145</v>
      </c>
      <c r="K1859" s="164">
        <v>46234.443921331018</v>
      </c>
    </row>
    <row r="1860" spans="1:11" x14ac:dyDescent="0.2">
      <c r="A1860" t="s">
        <v>1381</v>
      </c>
      <c r="B1860">
        <v>90</v>
      </c>
      <c r="C1860" t="s">
        <v>1382</v>
      </c>
      <c r="D1860" t="s">
        <v>1378</v>
      </c>
      <c r="E1860">
        <v>2027</v>
      </c>
      <c r="F1860" s="163">
        <v>46508</v>
      </c>
      <c r="G1860" t="s">
        <v>38</v>
      </c>
      <c r="H1860" t="s">
        <v>1367</v>
      </c>
      <c r="I1860">
        <v>137.91999999999999</v>
      </c>
      <c r="J1860" s="164">
        <v>46219.482270023145</v>
      </c>
      <c r="K1860" s="164">
        <v>46234.443921331018</v>
      </c>
    </row>
    <row r="1861" spans="1:11" x14ac:dyDescent="0.2">
      <c r="A1861" t="s">
        <v>1381</v>
      </c>
      <c r="B1861">
        <v>90</v>
      </c>
      <c r="C1861" t="s">
        <v>1382</v>
      </c>
      <c r="D1861" t="s">
        <v>1378</v>
      </c>
      <c r="E1861">
        <v>2027</v>
      </c>
      <c r="F1861" s="163">
        <v>46508</v>
      </c>
      <c r="G1861" t="s">
        <v>39</v>
      </c>
      <c r="H1861" t="s">
        <v>1367</v>
      </c>
      <c r="I1861">
        <v>137.91999999999999</v>
      </c>
      <c r="J1861" s="164">
        <v>46219.482270023145</v>
      </c>
      <c r="K1861" s="164">
        <v>46234.443921331018</v>
      </c>
    </row>
    <row r="1862" spans="1:11" x14ac:dyDescent="0.2">
      <c r="A1862" t="s">
        <v>1381</v>
      </c>
      <c r="B1862">
        <v>94</v>
      </c>
      <c r="C1862" t="s">
        <v>1382</v>
      </c>
      <c r="D1862" t="s">
        <v>1378</v>
      </c>
      <c r="E1862">
        <v>2027</v>
      </c>
      <c r="F1862" s="163">
        <v>46508</v>
      </c>
      <c r="G1862" t="s">
        <v>38</v>
      </c>
      <c r="H1862" t="s">
        <v>435</v>
      </c>
      <c r="I1862">
        <v>137.91999999999999</v>
      </c>
      <c r="J1862" s="164">
        <v>46219.482270023145</v>
      </c>
      <c r="K1862" s="164">
        <v>46234.443921331018</v>
      </c>
    </row>
    <row r="1863" spans="1:11" x14ac:dyDescent="0.2">
      <c r="A1863" t="s">
        <v>1381</v>
      </c>
      <c r="B1863">
        <v>94</v>
      </c>
      <c r="C1863" t="s">
        <v>1382</v>
      </c>
      <c r="D1863" t="s">
        <v>1378</v>
      </c>
      <c r="E1863">
        <v>2027</v>
      </c>
      <c r="F1863" s="163">
        <v>46508</v>
      </c>
      <c r="G1863" t="s">
        <v>39</v>
      </c>
      <c r="H1863" t="s">
        <v>435</v>
      </c>
      <c r="I1863">
        <v>137.91999999999999</v>
      </c>
      <c r="J1863" s="164">
        <v>46219.482270023145</v>
      </c>
      <c r="K1863" s="164">
        <v>46234.443921331018</v>
      </c>
    </row>
    <row r="1864" spans="1:11" x14ac:dyDescent="0.2">
      <c r="A1864" t="s">
        <v>1381</v>
      </c>
      <c r="B1864">
        <v>94</v>
      </c>
      <c r="C1864" t="s">
        <v>1382</v>
      </c>
      <c r="D1864" t="s">
        <v>1378</v>
      </c>
      <c r="E1864">
        <v>2027</v>
      </c>
      <c r="F1864" s="163">
        <v>46508</v>
      </c>
      <c r="G1864" t="s">
        <v>38</v>
      </c>
      <c r="H1864" t="s">
        <v>1367</v>
      </c>
      <c r="I1864">
        <v>137.91999999999999</v>
      </c>
      <c r="J1864" s="164">
        <v>46219.482270023145</v>
      </c>
      <c r="K1864" s="164">
        <v>46234.443921331018</v>
      </c>
    </row>
    <row r="1865" spans="1:11" x14ac:dyDescent="0.2">
      <c r="A1865" t="s">
        <v>1381</v>
      </c>
      <c r="B1865">
        <v>94</v>
      </c>
      <c r="C1865" t="s">
        <v>1382</v>
      </c>
      <c r="D1865" t="s">
        <v>1378</v>
      </c>
      <c r="E1865">
        <v>2027</v>
      </c>
      <c r="F1865" s="163">
        <v>46508</v>
      </c>
      <c r="G1865" t="s">
        <v>39</v>
      </c>
      <c r="H1865" t="s">
        <v>1367</v>
      </c>
      <c r="I1865">
        <v>137.91999999999999</v>
      </c>
      <c r="J1865" s="164">
        <v>46219.482270023145</v>
      </c>
      <c r="K1865" s="164">
        <v>46234.443921331018</v>
      </c>
    </row>
    <row r="1866" spans="1:11" x14ac:dyDescent="0.2">
      <c r="A1866" t="s">
        <v>1381</v>
      </c>
      <c r="B1866">
        <v>90</v>
      </c>
      <c r="C1866" t="s">
        <v>1382</v>
      </c>
      <c r="D1866" t="s">
        <v>1378</v>
      </c>
      <c r="E1866">
        <v>2027</v>
      </c>
      <c r="F1866" s="163">
        <v>46539</v>
      </c>
      <c r="G1866" t="s">
        <v>38</v>
      </c>
      <c r="H1866" t="s">
        <v>435</v>
      </c>
      <c r="I1866">
        <v>137.91999999999999</v>
      </c>
      <c r="J1866" s="164">
        <v>46219.482270023145</v>
      </c>
      <c r="K1866" s="164">
        <v>46234.443921331018</v>
      </c>
    </row>
    <row r="1867" spans="1:11" x14ac:dyDescent="0.2">
      <c r="A1867" t="s">
        <v>1381</v>
      </c>
      <c r="B1867">
        <v>90</v>
      </c>
      <c r="C1867" t="s">
        <v>1382</v>
      </c>
      <c r="D1867" t="s">
        <v>1378</v>
      </c>
      <c r="E1867">
        <v>2027</v>
      </c>
      <c r="F1867" s="163">
        <v>46539</v>
      </c>
      <c r="G1867" t="s">
        <v>39</v>
      </c>
      <c r="H1867" t="s">
        <v>435</v>
      </c>
      <c r="I1867">
        <v>137.91999999999999</v>
      </c>
      <c r="J1867" s="164">
        <v>46219.482270023145</v>
      </c>
      <c r="K1867" s="164">
        <v>46234.443921331018</v>
      </c>
    </row>
    <row r="1868" spans="1:11" x14ac:dyDescent="0.2">
      <c r="A1868" t="s">
        <v>1381</v>
      </c>
      <c r="B1868">
        <v>90</v>
      </c>
      <c r="C1868" t="s">
        <v>1382</v>
      </c>
      <c r="D1868" t="s">
        <v>1378</v>
      </c>
      <c r="E1868">
        <v>2027</v>
      </c>
      <c r="F1868" s="163">
        <v>46539</v>
      </c>
      <c r="G1868" t="s">
        <v>38</v>
      </c>
      <c r="H1868" t="s">
        <v>1367</v>
      </c>
      <c r="I1868">
        <v>137.91999999999999</v>
      </c>
      <c r="J1868" s="164">
        <v>46219.482270023145</v>
      </c>
      <c r="K1868" s="164">
        <v>46234.443921331018</v>
      </c>
    </row>
    <row r="1869" spans="1:11" x14ac:dyDescent="0.2">
      <c r="A1869" t="s">
        <v>1381</v>
      </c>
      <c r="B1869">
        <v>90</v>
      </c>
      <c r="C1869" t="s">
        <v>1382</v>
      </c>
      <c r="D1869" t="s">
        <v>1378</v>
      </c>
      <c r="E1869">
        <v>2027</v>
      </c>
      <c r="F1869" s="163">
        <v>46539</v>
      </c>
      <c r="G1869" t="s">
        <v>39</v>
      </c>
      <c r="H1869" t="s">
        <v>1367</v>
      </c>
      <c r="I1869">
        <v>137.91999999999999</v>
      </c>
      <c r="J1869" s="164">
        <v>46219.482270023145</v>
      </c>
      <c r="K1869" s="164">
        <v>46234.443921331018</v>
      </c>
    </row>
    <row r="1870" spans="1:11" x14ac:dyDescent="0.2">
      <c r="A1870" t="s">
        <v>1381</v>
      </c>
      <c r="B1870">
        <v>94</v>
      </c>
      <c r="C1870" t="s">
        <v>1382</v>
      </c>
      <c r="D1870" t="s">
        <v>1378</v>
      </c>
      <c r="E1870">
        <v>2027</v>
      </c>
      <c r="F1870" s="163">
        <v>46539</v>
      </c>
      <c r="G1870" t="s">
        <v>38</v>
      </c>
      <c r="H1870" t="s">
        <v>435</v>
      </c>
      <c r="I1870">
        <v>137.91999999999999</v>
      </c>
      <c r="J1870" s="164">
        <v>46219.482270023145</v>
      </c>
      <c r="K1870" s="164">
        <v>46234.443921331018</v>
      </c>
    </row>
    <row r="1871" spans="1:11" x14ac:dyDescent="0.2">
      <c r="A1871" t="s">
        <v>1381</v>
      </c>
      <c r="B1871">
        <v>94</v>
      </c>
      <c r="C1871" t="s">
        <v>1382</v>
      </c>
      <c r="D1871" t="s">
        <v>1378</v>
      </c>
      <c r="E1871">
        <v>2027</v>
      </c>
      <c r="F1871" s="163">
        <v>46539</v>
      </c>
      <c r="G1871" t="s">
        <v>39</v>
      </c>
      <c r="H1871" t="s">
        <v>435</v>
      </c>
      <c r="I1871">
        <v>137.91999999999999</v>
      </c>
      <c r="J1871" s="164">
        <v>46219.482270023145</v>
      </c>
      <c r="K1871" s="164">
        <v>46234.443921331018</v>
      </c>
    </row>
    <row r="1872" spans="1:11" x14ac:dyDescent="0.2">
      <c r="A1872" t="s">
        <v>1381</v>
      </c>
      <c r="B1872">
        <v>94</v>
      </c>
      <c r="C1872" t="s">
        <v>1382</v>
      </c>
      <c r="D1872" t="s">
        <v>1378</v>
      </c>
      <c r="E1872">
        <v>2027</v>
      </c>
      <c r="F1872" s="163">
        <v>46539</v>
      </c>
      <c r="G1872" t="s">
        <v>38</v>
      </c>
      <c r="H1872" t="s">
        <v>1367</v>
      </c>
      <c r="I1872">
        <v>137.91999999999999</v>
      </c>
      <c r="J1872" s="164">
        <v>46219.482270023145</v>
      </c>
      <c r="K1872" s="164">
        <v>46234.443921331018</v>
      </c>
    </row>
    <row r="1873" spans="1:11" x14ac:dyDescent="0.2">
      <c r="A1873" t="s">
        <v>1381</v>
      </c>
      <c r="B1873">
        <v>94</v>
      </c>
      <c r="C1873" t="s">
        <v>1382</v>
      </c>
      <c r="D1873" t="s">
        <v>1378</v>
      </c>
      <c r="E1873">
        <v>2027</v>
      </c>
      <c r="F1873" s="163">
        <v>46539</v>
      </c>
      <c r="G1873" t="s">
        <v>39</v>
      </c>
      <c r="H1873" t="s">
        <v>1367</v>
      </c>
      <c r="I1873">
        <v>137.91999999999999</v>
      </c>
      <c r="J1873" s="164">
        <v>46219.482270023145</v>
      </c>
      <c r="K1873" s="164">
        <v>46234.443921331018</v>
      </c>
    </row>
    <row r="1874" spans="1:11" x14ac:dyDescent="0.2">
      <c r="A1874" t="s">
        <v>1381</v>
      </c>
      <c r="C1874" t="s">
        <v>513</v>
      </c>
      <c r="D1874" t="s">
        <v>1378</v>
      </c>
      <c r="E1874">
        <v>2027</v>
      </c>
      <c r="F1874" s="163">
        <v>46204</v>
      </c>
      <c r="G1874" t="s">
        <v>38</v>
      </c>
      <c r="H1874" t="s">
        <v>435</v>
      </c>
      <c r="I1874">
        <v>137.91999999999999</v>
      </c>
      <c r="J1874" s="164">
        <v>46219.482270023145</v>
      </c>
      <c r="K1874" s="164">
        <v>46234.443921331018</v>
      </c>
    </row>
    <row r="1875" spans="1:11" x14ac:dyDescent="0.2">
      <c r="A1875" t="s">
        <v>1381</v>
      </c>
      <c r="C1875" t="s">
        <v>513</v>
      </c>
      <c r="D1875" t="s">
        <v>1378</v>
      </c>
      <c r="E1875">
        <v>2027</v>
      </c>
      <c r="F1875" s="163">
        <v>46204</v>
      </c>
      <c r="G1875" t="s">
        <v>39</v>
      </c>
      <c r="H1875" t="s">
        <v>435</v>
      </c>
      <c r="I1875">
        <v>137.91999999999999</v>
      </c>
      <c r="J1875" s="164">
        <v>46219.482270023145</v>
      </c>
      <c r="K1875" s="164">
        <v>46234.443921331018</v>
      </c>
    </row>
    <row r="1876" spans="1:11" x14ac:dyDescent="0.2">
      <c r="A1876" t="s">
        <v>1381</v>
      </c>
      <c r="C1876" t="s">
        <v>513</v>
      </c>
      <c r="D1876" t="s">
        <v>1378</v>
      </c>
      <c r="E1876">
        <v>2027</v>
      </c>
      <c r="F1876" s="163">
        <v>46204</v>
      </c>
      <c r="G1876" t="s">
        <v>38</v>
      </c>
      <c r="H1876" t="s">
        <v>1367</v>
      </c>
      <c r="I1876">
        <v>137.91999999999999</v>
      </c>
      <c r="J1876" s="164">
        <v>46219.482270023145</v>
      </c>
      <c r="K1876" s="164">
        <v>46234.443921331018</v>
      </c>
    </row>
    <row r="1877" spans="1:11" x14ac:dyDescent="0.2">
      <c r="A1877" t="s">
        <v>1381</v>
      </c>
      <c r="C1877" t="s">
        <v>513</v>
      </c>
      <c r="D1877" t="s">
        <v>1378</v>
      </c>
      <c r="E1877">
        <v>2027</v>
      </c>
      <c r="F1877" s="163">
        <v>46204</v>
      </c>
      <c r="G1877" t="s">
        <v>39</v>
      </c>
      <c r="H1877" t="s">
        <v>1367</v>
      </c>
      <c r="I1877">
        <v>137.91999999999999</v>
      </c>
      <c r="J1877" s="164">
        <v>46219.482270023145</v>
      </c>
      <c r="K1877" s="164">
        <v>46234.443921331018</v>
      </c>
    </row>
    <row r="1878" spans="1:11" x14ac:dyDescent="0.2">
      <c r="A1878" t="s">
        <v>1381</v>
      </c>
      <c r="C1878" t="s">
        <v>513</v>
      </c>
      <c r="D1878" t="s">
        <v>1378</v>
      </c>
      <c r="E1878">
        <v>2027</v>
      </c>
      <c r="F1878" s="163">
        <v>46235</v>
      </c>
      <c r="G1878" t="s">
        <v>38</v>
      </c>
      <c r="H1878" t="s">
        <v>435</v>
      </c>
      <c r="I1878">
        <v>137.91999999999999</v>
      </c>
      <c r="J1878" s="164">
        <v>46219.482270023145</v>
      </c>
      <c r="K1878" s="164">
        <v>46234.443921331018</v>
      </c>
    </row>
    <row r="1879" spans="1:11" x14ac:dyDescent="0.2">
      <c r="A1879" t="s">
        <v>1381</v>
      </c>
      <c r="C1879" t="s">
        <v>513</v>
      </c>
      <c r="D1879" t="s">
        <v>1378</v>
      </c>
      <c r="E1879">
        <v>2027</v>
      </c>
      <c r="F1879" s="163">
        <v>46235</v>
      </c>
      <c r="G1879" t="s">
        <v>39</v>
      </c>
      <c r="H1879" t="s">
        <v>435</v>
      </c>
      <c r="I1879">
        <v>137.91999999999999</v>
      </c>
      <c r="J1879" s="164">
        <v>46219.482270023145</v>
      </c>
      <c r="K1879" s="164">
        <v>46234.443921331018</v>
      </c>
    </row>
    <row r="1880" spans="1:11" x14ac:dyDescent="0.2">
      <c r="A1880" t="s">
        <v>1381</v>
      </c>
      <c r="C1880" t="s">
        <v>513</v>
      </c>
      <c r="D1880" t="s">
        <v>1378</v>
      </c>
      <c r="E1880">
        <v>2027</v>
      </c>
      <c r="F1880" s="163">
        <v>46235</v>
      </c>
      <c r="G1880" t="s">
        <v>38</v>
      </c>
      <c r="H1880" t="s">
        <v>1367</v>
      </c>
      <c r="I1880">
        <v>137.91999999999999</v>
      </c>
      <c r="J1880" s="164">
        <v>46219.482270023145</v>
      </c>
      <c r="K1880" s="164">
        <v>46234.443921331018</v>
      </c>
    </row>
    <row r="1881" spans="1:11" x14ac:dyDescent="0.2">
      <c r="A1881" t="s">
        <v>1381</v>
      </c>
      <c r="C1881" t="s">
        <v>513</v>
      </c>
      <c r="D1881" t="s">
        <v>1378</v>
      </c>
      <c r="E1881">
        <v>2027</v>
      </c>
      <c r="F1881" s="163">
        <v>46235</v>
      </c>
      <c r="G1881" t="s">
        <v>39</v>
      </c>
      <c r="H1881" t="s">
        <v>1367</v>
      </c>
      <c r="I1881">
        <v>137.91999999999999</v>
      </c>
      <c r="J1881" s="164">
        <v>46219.482270023145</v>
      </c>
      <c r="K1881" s="164">
        <v>46234.443921331018</v>
      </c>
    </row>
    <row r="1882" spans="1:11" x14ac:dyDescent="0.2">
      <c r="A1882" t="s">
        <v>1381</v>
      </c>
      <c r="C1882" t="s">
        <v>513</v>
      </c>
      <c r="D1882" t="s">
        <v>1378</v>
      </c>
      <c r="E1882">
        <v>2027</v>
      </c>
      <c r="F1882" s="163">
        <v>46266</v>
      </c>
      <c r="G1882" t="s">
        <v>38</v>
      </c>
      <c r="H1882" t="s">
        <v>435</v>
      </c>
      <c r="I1882">
        <v>137.91999999999999</v>
      </c>
      <c r="J1882" s="164">
        <v>46219.482270023145</v>
      </c>
      <c r="K1882" s="164">
        <v>46234.443921331018</v>
      </c>
    </row>
    <row r="1883" spans="1:11" x14ac:dyDescent="0.2">
      <c r="A1883" t="s">
        <v>1381</v>
      </c>
      <c r="C1883" t="s">
        <v>513</v>
      </c>
      <c r="D1883" t="s">
        <v>1378</v>
      </c>
      <c r="E1883">
        <v>2027</v>
      </c>
      <c r="F1883" s="163">
        <v>46266</v>
      </c>
      <c r="G1883" t="s">
        <v>39</v>
      </c>
      <c r="H1883" t="s">
        <v>435</v>
      </c>
      <c r="I1883">
        <v>137.91999999999999</v>
      </c>
      <c r="J1883" s="164">
        <v>46219.482270023145</v>
      </c>
      <c r="K1883" s="164">
        <v>46234.443921331018</v>
      </c>
    </row>
    <row r="1884" spans="1:11" x14ac:dyDescent="0.2">
      <c r="A1884" t="s">
        <v>1381</v>
      </c>
      <c r="C1884" t="s">
        <v>513</v>
      </c>
      <c r="D1884" t="s">
        <v>1378</v>
      </c>
      <c r="E1884">
        <v>2027</v>
      </c>
      <c r="F1884" s="163">
        <v>46266</v>
      </c>
      <c r="G1884" t="s">
        <v>38</v>
      </c>
      <c r="H1884" t="s">
        <v>1367</v>
      </c>
      <c r="I1884">
        <v>137.91999999999999</v>
      </c>
      <c r="J1884" s="164">
        <v>46219.482270023145</v>
      </c>
      <c r="K1884" s="164">
        <v>46234.443921331018</v>
      </c>
    </row>
    <row r="1885" spans="1:11" x14ac:dyDescent="0.2">
      <c r="A1885" t="s">
        <v>1381</v>
      </c>
      <c r="C1885" t="s">
        <v>513</v>
      </c>
      <c r="D1885" t="s">
        <v>1378</v>
      </c>
      <c r="E1885">
        <v>2027</v>
      </c>
      <c r="F1885" s="163">
        <v>46266</v>
      </c>
      <c r="G1885" t="s">
        <v>39</v>
      </c>
      <c r="H1885" t="s">
        <v>1367</v>
      </c>
      <c r="I1885">
        <v>137.91999999999999</v>
      </c>
      <c r="J1885" s="164">
        <v>46219.482270023145</v>
      </c>
      <c r="K1885" s="164">
        <v>46234.443921331018</v>
      </c>
    </row>
    <row r="1886" spans="1:11" x14ac:dyDescent="0.2">
      <c r="A1886" t="s">
        <v>1381</v>
      </c>
      <c r="C1886" t="s">
        <v>513</v>
      </c>
      <c r="D1886" t="s">
        <v>1378</v>
      </c>
      <c r="E1886">
        <v>2027</v>
      </c>
      <c r="F1886" s="163">
        <v>46296</v>
      </c>
      <c r="G1886" t="s">
        <v>38</v>
      </c>
      <c r="H1886" t="s">
        <v>435</v>
      </c>
      <c r="I1886">
        <v>137.91999999999999</v>
      </c>
      <c r="J1886" s="164">
        <v>46219.482270023145</v>
      </c>
      <c r="K1886" s="164">
        <v>46234.443921331018</v>
      </c>
    </row>
    <row r="1887" spans="1:11" x14ac:dyDescent="0.2">
      <c r="A1887" t="s">
        <v>1381</v>
      </c>
      <c r="C1887" t="s">
        <v>513</v>
      </c>
      <c r="D1887" t="s">
        <v>1378</v>
      </c>
      <c r="E1887">
        <v>2027</v>
      </c>
      <c r="F1887" s="163">
        <v>46296</v>
      </c>
      <c r="G1887" t="s">
        <v>39</v>
      </c>
      <c r="H1887" t="s">
        <v>435</v>
      </c>
      <c r="I1887">
        <v>137.91999999999999</v>
      </c>
      <c r="J1887" s="164">
        <v>46219.482270023145</v>
      </c>
      <c r="K1887" s="164">
        <v>46234.443921331018</v>
      </c>
    </row>
    <row r="1888" spans="1:11" x14ac:dyDescent="0.2">
      <c r="A1888" t="s">
        <v>1381</v>
      </c>
      <c r="C1888" t="s">
        <v>513</v>
      </c>
      <c r="D1888" t="s">
        <v>1378</v>
      </c>
      <c r="E1888">
        <v>2027</v>
      </c>
      <c r="F1888" s="163">
        <v>46296</v>
      </c>
      <c r="G1888" t="s">
        <v>38</v>
      </c>
      <c r="H1888" t="s">
        <v>1367</v>
      </c>
      <c r="I1888">
        <v>137.91999999999999</v>
      </c>
      <c r="J1888" s="164">
        <v>46219.482270023145</v>
      </c>
      <c r="K1888" s="164">
        <v>46234.443921331018</v>
      </c>
    </row>
    <row r="1889" spans="1:11" x14ac:dyDescent="0.2">
      <c r="A1889" t="s">
        <v>1381</v>
      </c>
      <c r="C1889" t="s">
        <v>513</v>
      </c>
      <c r="D1889" t="s">
        <v>1378</v>
      </c>
      <c r="E1889">
        <v>2027</v>
      </c>
      <c r="F1889" s="163">
        <v>46296</v>
      </c>
      <c r="G1889" t="s">
        <v>39</v>
      </c>
      <c r="H1889" t="s">
        <v>1367</v>
      </c>
      <c r="I1889">
        <v>137.91999999999999</v>
      </c>
      <c r="J1889" s="164">
        <v>46219.482270023145</v>
      </c>
      <c r="K1889" s="164">
        <v>46234.443921331018</v>
      </c>
    </row>
    <row r="1890" spans="1:11" x14ac:dyDescent="0.2">
      <c r="A1890" t="s">
        <v>1381</v>
      </c>
      <c r="C1890" t="s">
        <v>513</v>
      </c>
      <c r="D1890" t="s">
        <v>1378</v>
      </c>
      <c r="E1890">
        <v>2027</v>
      </c>
      <c r="F1890" s="163">
        <v>46327</v>
      </c>
      <c r="G1890" t="s">
        <v>38</v>
      </c>
      <c r="H1890" t="s">
        <v>435</v>
      </c>
      <c r="I1890">
        <v>137.91999999999999</v>
      </c>
      <c r="J1890" s="164">
        <v>46219.482270023145</v>
      </c>
      <c r="K1890" s="164">
        <v>46234.443921331018</v>
      </c>
    </row>
    <row r="1891" spans="1:11" x14ac:dyDescent="0.2">
      <c r="A1891" t="s">
        <v>1381</v>
      </c>
      <c r="C1891" t="s">
        <v>513</v>
      </c>
      <c r="D1891" t="s">
        <v>1378</v>
      </c>
      <c r="E1891">
        <v>2027</v>
      </c>
      <c r="F1891" s="163">
        <v>46327</v>
      </c>
      <c r="G1891" t="s">
        <v>39</v>
      </c>
      <c r="H1891" t="s">
        <v>435</v>
      </c>
      <c r="I1891">
        <v>137.91999999999999</v>
      </c>
      <c r="J1891" s="164">
        <v>46219.482270023145</v>
      </c>
      <c r="K1891" s="164">
        <v>46234.443921331018</v>
      </c>
    </row>
    <row r="1892" spans="1:11" x14ac:dyDescent="0.2">
      <c r="A1892" t="s">
        <v>1381</v>
      </c>
      <c r="C1892" t="s">
        <v>513</v>
      </c>
      <c r="D1892" t="s">
        <v>1378</v>
      </c>
      <c r="E1892">
        <v>2027</v>
      </c>
      <c r="F1892" s="163">
        <v>46327</v>
      </c>
      <c r="G1892" t="s">
        <v>38</v>
      </c>
      <c r="H1892" t="s">
        <v>1367</v>
      </c>
      <c r="I1892">
        <v>137.91999999999999</v>
      </c>
      <c r="J1892" s="164">
        <v>46219.482270023145</v>
      </c>
      <c r="K1892" s="164">
        <v>46234.443921331018</v>
      </c>
    </row>
    <row r="1893" spans="1:11" x14ac:dyDescent="0.2">
      <c r="A1893" t="s">
        <v>1381</v>
      </c>
      <c r="C1893" t="s">
        <v>513</v>
      </c>
      <c r="D1893" t="s">
        <v>1378</v>
      </c>
      <c r="E1893">
        <v>2027</v>
      </c>
      <c r="F1893" s="163">
        <v>46327</v>
      </c>
      <c r="G1893" t="s">
        <v>39</v>
      </c>
      <c r="H1893" t="s">
        <v>1367</v>
      </c>
      <c r="I1893">
        <v>137.91999999999999</v>
      </c>
      <c r="J1893" s="164">
        <v>46219.482270023145</v>
      </c>
      <c r="K1893" s="164">
        <v>46234.443921331018</v>
      </c>
    </row>
    <row r="1894" spans="1:11" x14ac:dyDescent="0.2">
      <c r="A1894" t="s">
        <v>1381</v>
      </c>
      <c r="C1894" t="s">
        <v>513</v>
      </c>
      <c r="D1894" t="s">
        <v>1378</v>
      </c>
      <c r="E1894">
        <v>2027</v>
      </c>
      <c r="F1894" s="163">
        <v>46357</v>
      </c>
      <c r="G1894" t="s">
        <v>38</v>
      </c>
      <c r="H1894" t="s">
        <v>435</v>
      </c>
      <c r="I1894">
        <v>137.91999999999999</v>
      </c>
      <c r="J1894" s="164">
        <v>46219.482270023145</v>
      </c>
      <c r="K1894" s="164">
        <v>46234.443921331018</v>
      </c>
    </row>
    <row r="1895" spans="1:11" x14ac:dyDescent="0.2">
      <c r="A1895" t="s">
        <v>1381</v>
      </c>
      <c r="C1895" t="s">
        <v>513</v>
      </c>
      <c r="D1895" t="s">
        <v>1378</v>
      </c>
      <c r="E1895">
        <v>2027</v>
      </c>
      <c r="F1895" s="163">
        <v>46357</v>
      </c>
      <c r="G1895" t="s">
        <v>39</v>
      </c>
      <c r="H1895" t="s">
        <v>435</v>
      </c>
      <c r="I1895">
        <v>137.91999999999999</v>
      </c>
      <c r="J1895" s="164">
        <v>46219.482270023145</v>
      </c>
      <c r="K1895" s="164">
        <v>46234.443921331018</v>
      </c>
    </row>
    <row r="1896" spans="1:11" x14ac:dyDescent="0.2">
      <c r="A1896" t="s">
        <v>1381</v>
      </c>
      <c r="C1896" t="s">
        <v>513</v>
      </c>
      <c r="D1896" t="s">
        <v>1378</v>
      </c>
      <c r="E1896">
        <v>2027</v>
      </c>
      <c r="F1896" s="163">
        <v>46357</v>
      </c>
      <c r="G1896" t="s">
        <v>38</v>
      </c>
      <c r="H1896" t="s">
        <v>1367</v>
      </c>
      <c r="I1896">
        <v>137.91999999999999</v>
      </c>
      <c r="J1896" s="164">
        <v>46219.482270023145</v>
      </c>
      <c r="K1896" s="164">
        <v>46234.443921331018</v>
      </c>
    </row>
    <row r="1897" spans="1:11" x14ac:dyDescent="0.2">
      <c r="A1897" t="s">
        <v>1381</v>
      </c>
      <c r="C1897" t="s">
        <v>513</v>
      </c>
      <c r="D1897" t="s">
        <v>1378</v>
      </c>
      <c r="E1897">
        <v>2027</v>
      </c>
      <c r="F1897" s="163">
        <v>46357</v>
      </c>
      <c r="G1897" t="s">
        <v>39</v>
      </c>
      <c r="H1897" t="s">
        <v>1367</v>
      </c>
      <c r="I1897">
        <v>137.91999999999999</v>
      </c>
      <c r="J1897" s="164">
        <v>46219.482270023145</v>
      </c>
      <c r="K1897" s="164">
        <v>46234.443921331018</v>
      </c>
    </row>
    <row r="1898" spans="1:11" x14ac:dyDescent="0.2">
      <c r="A1898" t="s">
        <v>1381</v>
      </c>
      <c r="C1898" t="s">
        <v>513</v>
      </c>
      <c r="D1898" t="s">
        <v>1378</v>
      </c>
      <c r="E1898">
        <v>2027</v>
      </c>
      <c r="F1898" s="163">
        <v>46388</v>
      </c>
      <c r="G1898" t="s">
        <v>38</v>
      </c>
      <c r="H1898" t="s">
        <v>435</v>
      </c>
      <c r="I1898">
        <v>137.91999999999999</v>
      </c>
      <c r="J1898" s="164">
        <v>46219.482270023145</v>
      </c>
      <c r="K1898" s="164">
        <v>46234.443921331018</v>
      </c>
    </row>
    <row r="1899" spans="1:11" x14ac:dyDescent="0.2">
      <c r="A1899" t="s">
        <v>1381</v>
      </c>
      <c r="C1899" t="s">
        <v>513</v>
      </c>
      <c r="D1899" t="s">
        <v>1378</v>
      </c>
      <c r="E1899">
        <v>2027</v>
      </c>
      <c r="F1899" s="163">
        <v>46388</v>
      </c>
      <c r="G1899" t="s">
        <v>39</v>
      </c>
      <c r="H1899" t="s">
        <v>435</v>
      </c>
      <c r="I1899">
        <v>137.91999999999999</v>
      </c>
      <c r="J1899" s="164">
        <v>46219.482270023145</v>
      </c>
      <c r="K1899" s="164">
        <v>46234.443921331018</v>
      </c>
    </row>
    <row r="1900" spans="1:11" x14ac:dyDescent="0.2">
      <c r="A1900" t="s">
        <v>1381</v>
      </c>
      <c r="C1900" t="s">
        <v>513</v>
      </c>
      <c r="D1900" t="s">
        <v>1378</v>
      </c>
      <c r="E1900">
        <v>2027</v>
      </c>
      <c r="F1900" s="163">
        <v>46388</v>
      </c>
      <c r="G1900" t="s">
        <v>38</v>
      </c>
      <c r="H1900" t="s">
        <v>1367</v>
      </c>
      <c r="I1900">
        <v>137.91999999999999</v>
      </c>
      <c r="J1900" s="164">
        <v>46219.482270023145</v>
      </c>
      <c r="K1900" s="164">
        <v>46234.443921331018</v>
      </c>
    </row>
    <row r="1901" spans="1:11" x14ac:dyDescent="0.2">
      <c r="A1901" t="s">
        <v>1381</v>
      </c>
      <c r="C1901" t="s">
        <v>513</v>
      </c>
      <c r="D1901" t="s">
        <v>1378</v>
      </c>
      <c r="E1901">
        <v>2027</v>
      </c>
      <c r="F1901" s="163">
        <v>46388</v>
      </c>
      <c r="G1901" t="s">
        <v>39</v>
      </c>
      <c r="H1901" t="s">
        <v>1367</v>
      </c>
      <c r="I1901">
        <v>137.91999999999999</v>
      </c>
      <c r="J1901" s="164">
        <v>46219.482270023145</v>
      </c>
      <c r="K1901" s="164">
        <v>46234.443921331018</v>
      </c>
    </row>
    <row r="1902" spans="1:11" x14ac:dyDescent="0.2">
      <c r="A1902" t="s">
        <v>1381</v>
      </c>
      <c r="C1902" t="s">
        <v>513</v>
      </c>
      <c r="D1902" t="s">
        <v>1378</v>
      </c>
      <c r="E1902">
        <v>2027</v>
      </c>
      <c r="F1902" s="163">
        <v>46419</v>
      </c>
      <c r="G1902" t="s">
        <v>38</v>
      </c>
      <c r="H1902" t="s">
        <v>435</v>
      </c>
      <c r="I1902">
        <v>137.91999999999999</v>
      </c>
      <c r="J1902" s="164">
        <v>46219.482270023145</v>
      </c>
      <c r="K1902" s="164">
        <v>46234.443921331018</v>
      </c>
    </row>
    <row r="1903" spans="1:11" x14ac:dyDescent="0.2">
      <c r="A1903" t="s">
        <v>1381</v>
      </c>
      <c r="C1903" t="s">
        <v>513</v>
      </c>
      <c r="D1903" t="s">
        <v>1378</v>
      </c>
      <c r="E1903">
        <v>2027</v>
      </c>
      <c r="F1903" s="163">
        <v>46419</v>
      </c>
      <c r="G1903" t="s">
        <v>39</v>
      </c>
      <c r="H1903" t="s">
        <v>435</v>
      </c>
      <c r="I1903">
        <v>137.91999999999999</v>
      </c>
      <c r="J1903" s="164">
        <v>46219.482270023145</v>
      </c>
      <c r="K1903" s="164">
        <v>46234.443921331018</v>
      </c>
    </row>
    <row r="1904" spans="1:11" x14ac:dyDescent="0.2">
      <c r="A1904" t="s">
        <v>1381</v>
      </c>
      <c r="C1904" t="s">
        <v>513</v>
      </c>
      <c r="D1904" t="s">
        <v>1378</v>
      </c>
      <c r="E1904">
        <v>2027</v>
      </c>
      <c r="F1904" s="163">
        <v>46419</v>
      </c>
      <c r="G1904" t="s">
        <v>38</v>
      </c>
      <c r="H1904" t="s">
        <v>1367</v>
      </c>
      <c r="I1904">
        <v>137.91999999999999</v>
      </c>
      <c r="J1904" s="164">
        <v>46219.482270023145</v>
      </c>
      <c r="K1904" s="164">
        <v>46234.443921331018</v>
      </c>
    </row>
    <row r="1905" spans="1:11" x14ac:dyDescent="0.2">
      <c r="A1905" t="s">
        <v>1381</v>
      </c>
      <c r="C1905" t="s">
        <v>513</v>
      </c>
      <c r="D1905" t="s">
        <v>1378</v>
      </c>
      <c r="E1905">
        <v>2027</v>
      </c>
      <c r="F1905" s="163">
        <v>46419</v>
      </c>
      <c r="G1905" t="s">
        <v>39</v>
      </c>
      <c r="H1905" t="s">
        <v>1367</v>
      </c>
      <c r="I1905">
        <v>137.91999999999999</v>
      </c>
      <c r="J1905" s="164">
        <v>46219.482270023145</v>
      </c>
      <c r="K1905" s="164">
        <v>46234.443921331018</v>
      </c>
    </row>
    <row r="1906" spans="1:11" x14ac:dyDescent="0.2">
      <c r="A1906" t="s">
        <v>1381</v>
      </c>
      <c r="C1906" t="s">
        <v>513</v>
      </c>
      <c r="D1906" t="s">
        <v>1378</v>
      </c>
      <c r="E1906">
        <v>2027</v>
      </c>
      <c r="F1906" s="163">
        <v>46447</v>
      </c>
      <c r="G1906" t="s">
        <v>38</v>
      </c>
      <c r="H1906" t="s">
        <v>435</v>
      </c>
      <c r="I1906">
        <v>137.91999999999999</v>
      </c>
      <c r="J1906" s="164">
        <v>46219.482270023145</v>
      </c>
      <c r="K1906" s="164">
        <v>46234.443921331018</v>
      </c>
    </row>
    <row r="1907" spans="1:11" x14ac:dyDescent="0.2">
      <c r="A1907" t="s">
        <v>1381</v>
      </c>
      <c r="C1907" t="s">
        <v>513</v>
      </c>
      <c r="D1907" t="s">
        <v>1378</v>
      </c>
      <c r="E1907">
        <v>2027</v>
      </c>
      <c r="F1907" s="163">
        <v>46447</v>
      </c>
      <c r="G1907" t="s">
        <v>39</v>
      </c>
      <c r="H1907" t="s">
        <v>435</v>
      </c>
      <c r="I1907">
        <v>137.91999999999999</v>
      </c>
      <c r="J1907" s="164">
        <v>46219.482270023145</v>
      </c>
      <c r="K1907" s="164">
        <v>46234.443921331018</v>
      </c>
    </row>
    <row r="1908" spans="1:11" x14ac:dyDescent="0.2">
      <c r="A1908" t="s">
        <v>1381</v>
      </c>
      <c r="C1908" t="s">
        <v>513</v>
      </c>
      <c r="D1908" t="s">
        <v>1378</v>
      </c>
      <c r="E1908">
        <v>2027</v>
      </c>
      <c r="F1908" s="163">
        <v>46447</v>
      </c>
      <c r="G1908" t="s">
        <v>38</v>
      </c>
      <c r="H1908" t="s">
        <v>1367</v>
      </c>
      <c r="I1908">
        <v>137.91999999999999</v>
      </c>
      <c r="J1908" s="164">
        <v>46219.482270023145</v>
      </c>
      <c r="K1908" s="164">
        <v>46234.443921331018</v>
      </c>
    </row>
    <row r="1909" spans="1:11" x14ac:dyDescent="0.2">
      <c r="A1909" t="s">
        <v>1381</v>
      </c>
      <c r="C1909" t="s">
        <v>513</v>
      </c>
      <c r="D1909" t="s">
        <v>1378</v>
      </c>
      <c r="E1909">
        <v>2027</v>
      </c>
      <c r="F1909" s="163">
        <v>46447</v>
      </c>
      <c r="G1909" t="s">
        <v>39</v>
      </c>
      <c r="H1909" t="s">
        <v>1367</v>
      </c>
      <c r="I1909">
        <v>137.91999999999999</v>
      </c>
      <c r="J1909" s="164">
        <v>46219.482270023145</v>
      </c>
      <c r="K1909" s="164">
        <v>46234.443921331018</v>
      </c>
    </row>
    <row r="1910" spans="1:11" x14ac:dyDescent="0.2">
      <c r="A1910" t="s">
        <v>1381</v>
      </c>
      <c r="C1910" t="s">
        <v>513</v>
      </c>
      <c r="D1910" t="s">
        <v>1378</v>
      </c>
      <c r="E1910">
        <v>2027</v>
      </c>
      <c r="F1910" s="163">
        <v>46478</v>
      </c>
      <c r="G1910" t="s">
        <v>38</v>
      </c>
      <c r="H1910" t="s">
        <v>435</v>
      </c>
      <c r="I1910">
        <v>137.91999999999999</v>
      </c>
      <c r="J1910" s="164">
        <v>46219.482270023145</v>
      </c>
      <c r="K1910" s="164">
        <v>46234.443921331018</v>
      </c>
    </row>
    <row r="1911" spans="1:11" x14ac:dyDescent="0.2">
      <c r="A1911" t="s">
        <v>1381</v>
      </c>
      <c r="C1911" t="s">
        <v>513</v>
      </c>
      <c r="D1911" t="s">
        <v>1378</v>
      </c>
      <c r="E1911">
        <v>2027</v>
      </c>
      <c r="F1911" s="163">
        <v>46478</v>
      </c>
      <c r="G1911" t="s">
        <v>39</v>
      </c>
      <c r="H1911" t="s">
        <v>435</v>
      </c>
      <c r="I1911">
        <v>137.91999999999999</v>
      </c>
      <c r="J1911" s="164">
        <v>46219.482270023145</v>
      </c>
      <c r="K1911" s="164">
        <v>46234.443921331018</v>
      </c>
    </row>
    <row r="1912" spans="1:11" x14ac:dyDescent="0.2">
      <c r="A1912" t="s">
        <v>1381</v>
      </c>
      <c r="C1912" t="s">
        <v>513</v>
      </c>
      <c r="D1912" t="s">
        <v>1378</v>
      </c>
      <c r="E1912">
        <v>2027</v>
      </c>
      <c r="F1912" s="163">
        <v>46478</v>
      </c>
      <c r="G1912" t="s">
        <v>38</v>
      </c>
      <c r="H1912" t="s">
        <v>1367</v>
      </c>
      <c r="I1912">
        <v>137.91999999999999</v>
      </c>
      <c r="J1912" s="164">
        <v>46219.482270023145</v>
      </c>
      <c r="K1912" s="164">
        <v>46234.443921331018</v>
      </c>
    </row>
    <row r="1913" spans="1:11" x14ac:dyDescent="0.2">
      <c r="A1913" t="s">
        <v>1381</v>
      </c>
      <c r="C1913" t="s">
        <v>513</v>
      </c>
      <c r="D1913" t="s">
        <v>1378</v>
      </c>
      <c r="E1913">
        <v>2027</v>
      </c>
      <c r="F1913" s="163">
        <v>46478</v>
      </c>
      <c r="G1913" t="s">
        <v>39</v>
      </c>
      <c r="H1913" t="s">
        <v>1367</v>
      </c>
      <c r="I1913">
        <v>137.91999999999999</v>
      </c>
      <c r="J1913" s="164">
        <v>46219.482270023145</v>
      </c>
      <c r="K1913" s="164">
        <v>46234.443921331018</v>
      </c>
    </row>
    <row r="1914" spans="1:11" x14ac:dyDescent="0.2">
      <c r="A1914" t="s">
        <v>1381</v>
      </c>
      <c r="C1914" t="s">
        <v>513</v>
      </c>
      <c r="D1914" t="s">
        <v>1378</v>
      </c>
      <c r="E1914">
        <v>2027</v>
      </c>
      <c r="F1914" s="163">
        <v>46508</v>
      </c>
      <c r="G1914" t="s">
        <v>38</v>
      </c>
      <c r="H1914" t="s">
        <v>435</v>
      </c>
      <c r="I1914">
        <v>137.91999999999999</v>
      </c>
      <c r="J1914" s="164">
        <v>46219.482270023145</v>
      </c>
      <c r="K1914" s="164">
        <v>46234.443921331018</v>
      </c>
    </row>
    <row r="1915" spans="1:11" x14ac:dyDescent="0.2">
      <c r="A1915" t="s">
        <v>1381</v>
      </c>
      <c r="C1915" t="s">
        <v>513</v>
      </c>
      <c r="D1915" t="s">
        <v>1378</v>
      </c>
      <c r="E1915">
        <v>2027</v>
      </c>
      <c r="F1915" s="163">
        <v>46508</v>
      </c>
      <c r="G1915" t="s">
        <v>39</v>
      </c>
      <c r="H1915" t="s">
        <v>435</v>
      </c>
      <c r="I1915">
        <v>137.91999999999999</v>
      </c>
      <c r="J1915" s="164">
        <v>46219.482270023145</v>
      </c>
      <c r="K1915" s="164">
        <v>46234.443921331018</v>
      </c>
    </row>
    <row r="1916" spans="1:11" x14ac:dyDescent="0.2">
      <c r="A1916" t="s">
        <v>1381</v>
      </c>
      <c r="C1916" t="s">
        <v>513</v>
      </c>
      <c r="D1916" t="s">
        <v>1378</v>
      </c>
      <c r="E1916">
        <v>2027</v>
      </c>
      <c r="F1916" s="163">
        <v>46508</v>
      </c>
      <c r="G1916" t="s">
        <v>38</v>
      </c>
      <c r="H1916" t="s">
        <v>1367</v>
      </c>
      <c r="I1916">
        <v>137.91999999999999</v>
      </c>
      <c r="J1916" s="164">
        <v>46219.482270023145</v>
      </c>
      <c r="K1916" s="164">
        <v>46234.443921331018</v>
      </c>
    </row>
    <row r="1917" spans="1:11" x14ac:dyDescent="0.2">
      <c r="A1917" t="s">
        <v>1381</v>
      </c>
      <c r="C1917" t="s">
        <v>513</v>
      </c>
      <c r="D1917" t="s">
        <v>1378</v>
      </c>
      <c r="E1917">
        <v>2027</v>
      </c>
      <c r="F1917" s="163">
        <v>46508</v>
      </c>
      <c r="G1917" t="s">
        <v>39</v>
      </c>
      <c r="H1917" t="s">
        <v>1367</v>
      </c>
      <c r="I1917">
        <v>137.91999999999999</v>
      </c>
      <c r="J1917" s="164">
        <v>46219.482270023145</v>
      </c>
      <c r="K1917" s="164">
        <v>46234.443921331018</v>
      </c>
    </row>
    <row r="1918" spans="1:11" x14ac:dyDescent="0.2">
      <c r="A1918" t="s">
        <v>1381</v>
      </c>
      <c r="C1918" t="s">
        <v>513</v>
      </c>
      <c r="D1918" t="s">
        <v>1378</v>
      </c>
      <c r="E1918">
        <v>2027</v>
      </c>
      <c r="F1918" s="163">
        <v>46539</v>
      </c>
      <c r="G1918" t="s">
        <v>38</v>
      </c>
      <c r="H1918" t="s">
        <v>435</v>
      </c>
      <c r="I1918">
        <v>137.91999999999999</v>
      </c>
      <c r="J1918" s="164">
        <v>46219.482270023145</v>
      </c>
      <c r="K1918" s="164">
        <v>46234.443921331018</v>
      </c>
    </row>
    <row r="1919" spans="1:11" x14ac:dyDescent="0.2">
      <c r="A1919" t="s">
        <v>1381</v>
      </c>
      <c r="C1919" t="s">
        <v>513</v>
      </c>
      <c r="D1919" t="s">
        <v>1378</v>
      </c>
      <c r="E1919">
        <v>2027</v>
      </c>
      <c r="F1919" s="163">
        <v>46539</v>
      </c>
      <c r="G1919" t="s">
        <v>39</v>
      </c>
      <c r="H1919" t="s">
        <v>435</v>
      </c>
      <c r="I1919">
        <v>137.91999999999999</v>
      </c>
      <c r="J1919" s="164">
        <v>46219.482270023145</v>
      </c>
      <c r="K1919" s="164">
        <v>46234.443921331018</v>
      </c>
    </row>
    <row r="1920" spans="1:11" x14ac:dyDescent="0.2">
      <c r="A1920" t="s">
        <v>1381</v>
      </c>
      <c r="C1920" t="s">
        <v>513</v>
      </c>
      <c r="D1920" t="s">
        <v>1378</v>
      </c>
      <c r="E1920">
        <v>2027</v>
      </c>
      <c r="F1920" s="163">
        <v>46539</v>
      </c>
      <c r="G1920" t="s">
        <v>38</v>
      </c>
      <c r="H1920" t="s">
        <v>1367</v>
      </c>
      <c r="I1920">
        <v>137.91999999999999</v>
      </c>
      <c r="J1920" s="164">
        <v>46219.482270023145</v>
      </c>
      <c r="K1920" s="164">
        <v>46234.443921331018</v>
      </c>
    </row>
    <row r="1921" spans="1:11" x14ac:dyDescent="0.2">
      <c r="A1921" t="s">
        <v>1381</v>
      </c>
      <c r="C1921" t="s">
        <v>513</v>
      </c>
      <c r="D1921" t="s">
        <v>1378</v>
      </c>
      <c r="E1921">
        <v>2027</v>
      </c>
      <c r="F1921" s="163">
        <v>46539</v>
      </c>
      <c r="G1921" t="s">
        <v>39</v>
      </c>
      <c r="H1921" t="s">
        <v>1367</v>
      </c>
      <c r="I1921">
        <v>137.91999999999999</v>
      </c>
      <c r="J1921" s="164">
        <v>46219.482270023145</v>
      </c>
      <c r="K1921" s="164">
        <v>46234.443921331018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0138F-6B42-490B-8539-013FF10456E8}">
  <sheetPr codeName="Sheet4">
    <tabColor theme="1"/>
  </sheetPr>
  <dimension ref="A1:G26"/>
  <sheetViews>
    <sheetView zoomScale="160" zoomScaleNormal="160" workbookViewId="0">
      <selection sqref="A1:G26"/>
    </sheetView>
  </sheetViews>
  <sheetFormatPr defaultRowHeight="12.75" x14ac:dyDescent="0.2"/>
  <cols>
    <col min="1" max="1" width="13.5703125" bestFit="1" customWidth="1"/>
    <col min="2" max="2" width="15.85546875" bestFit="1" customWidth="1"/>
    <col min="3" max="3" width="11.5703125" bestFit="1" customWidth="1"/>
    <col min="4" max="4" width="5.5703125" bestFit="1" customWidth="1"/>
    <col min="5" max="5" width="19" bestFit="1" customWidth="1"/>
    <col min="6" max="6" width="14.85546875" bestFit="1" customWidth="1"/>
    <col min="7" max="7" width="17.28515625" bestFit="1" customWidth="1"/>
    <col min="8" max="8" width="16" bestFit="1" customWidth="1"/>
  </cols>
  <sheetData>
    <row r="1" spans="1:7" x14ac:dyDescent="0.2">
      <c r="A1" t="s">
        <v>436</v>
      </c>
      <c r="B1" t="s">
        <v>437</v>
      </c>
      <c r="C1" t="s">
        <v>450</v>
      </c>
      <c r="D1" t="s">
        <v>1294</v>
      </c>
      <c r="E1" t="s">
        <v>1295</v>
      </c>
      <c r="F1" t="s">
        <v>1309</v>
      </c>
      <c r="G1" t="s">
        <v>1327</v>
      </c>
    </row>
    <row r="2" spans="1:7" x14ac:dyDescent="0.2">
      <c r="A2" s="163"/>
      <c r="B2" t="s">
        <v>1615</v>
      </c>
      <c r="C2" s="163"/>
      <c r="F2" s="164"/>
      <c r="G2" s="164"/>
    </row>
    <row r="3" spans="1:7" x14ac:dyDescent="0.2">
      <c r="A3" s="163">
        <v>46204</v>
      </c>
      <c r="B3" t="s">
        <v>1605</v>
      </c>
      <c r="C3" s="163">
        <v>46244</v>
      </c>
      <c r="D3">
        <v>2027</v>
      </c>
      <c r="E3" t="s">
        <v>1305</v>
      </c>
      <c r="F3" s="164">
        <v>46219.471260300925</v>
      </c>
      <c r="G3" s="164">
        <v>46234.443938425924</v>
      </c>
    </row>
    <row r="4" spans="1:7" x14ac:dyDescent="0.2">
      <c r="A4" s="163">
        <v>46235</v>
      </c>
      <c r="B4" t="s">
        <v>1639</v>
      </c>
      <c r="C4" s="163">
        <v>46275</v>
      </c>
      <c r="D4">
        <v>2027</v>
      </c>
      <c r="E4" t="s">
        <v>1335</v>
      </c>
      <c r="F4" s="164">
        <v>46219.471260300925</v>
      </c>
      <c r="G4" s="164">
        <v>46234.443938425924</v>
      </c>
    </row>
    <row r="5" spans="1:7" x14ac:dyDescent="0.2">
      <c r="A5" s="163">
        <v>46266</v>
      </c>
      <c r="B5" t="s">
        <v>1640</v>
      </c>
      <c r="C5" s="163">
        <v>46307</v>
      </c>
      <c r="D5">
        <v>2027</v>
      </c>
      <c r="E5" t="s">
        <v>1305</v>
      </c>
      <c r="F5" s="164">
        <v>46219.471260300925</v>
      </c>
      <c r="G5" s="164">
        <v>46234.443938425924</v>
      </c>
    </row>
    <row r="6" spans="1:7" x14ac:dyDescent="0.2">
      <c r="A6" s="163">
        <v>46296</v>
      </c>
      <c r="B6" t="s">
        <v>1641</v>
      </c>
      <c r="C6" s="163">
        <v>46336</v>
      </c>
      <c r="D6">
        <v>2027</v>
      </c>
      <c r="E6" t="s">
        <v>1308</v>
      </c>
      <c r="F6" s="164">
        <v>46219.471260300925</v>
      </c>
      <c r="G6" s="164">
        <v>46234.443938425924</v>
      </c>
    </row>
    <row r="7" spans="1:7" x14ac:dyDescent="0.2">
      <c r="A7" s="163">
        <v>46327</v>
      </c>
      <c r="B7" t="s">
        <v>1642</v>
      </c>
      <c r="C7" s="163">
        <v>46366</v>
      </c>
      <c r="D7">
        <v>2027</v>
      </c>
      <c r="E7" t="s">
        <v>1335</v>
      </c>
      <c r="F7" s="164">
        <v>46219.471260300925</v>
      </c>
      <c r="G7" s="164">
        <v>46234.443938425924</v>
      </c>
    </row>
    <row r="8" spans="1:7" x14ac:dyDescent="0.2">
      <c r="A8" s="163">
        <v>46357</v>
      </c>
      <c r="B8" t="s">
        <v>1643</v>
      </c>
      <c r="C8" s="163">
        <v>46398</v>
      </c>
      <c r="D8">
        <v>2027</v>
      </c>
      <c r="E8" t="s">
        <v>1305</v>
      </c>
      <c r="F8" s="164">
        <v>46219.471260300925</v>
      </c>
      <c r="G8" s="164">
        <v>46234.443938425924</v>
      </c>
    </row>
    <row r="9" spans="1:7" x14ac:dyDescent="0.2">
      <c r="A9" s="163">
        <v>46388</v>
      </c>
      <c r="B9" t="s">
        <v>1644</v>
      </c>
      <c r="C9" s="163">
        <v>46428</v>
      </c>
      <c r="D9">
        <v>2027</v>
      </c>
      <c r="E9" t="s">
        <v>1306</v>
      </c>
      <c r="F9" s="164">
        <v>46219.471260300925</v>
      </c>
      <c r="G9" s="164">
        <v>46234.443938425924</v>
      </c>
    </row>
    <row r="10" spans="1:7" x14ac:dyDescent="0.2">
      <c r="A10" s="163">
        <v>46419</v>
      </c>
      <c r="B10" t="s">
        <v>1645</v>
      </c>
      <c r="C10" s="163">
        <v>46456</v>
      </c>
      <c r="D10">
        <v>2027</v>
      </c>
      <c r="E10" t="s">
        <v>1306</v>
      </c>
      <c r="F10" s="164">
        <v>46219.471260300925</v>
      </c>
      <c r="G10" s="164">
        <v>46234.443938425924</v>
      </c>
    </row>
    <row r="11" spans="1:7" x14ac:dyDescent="0.2">
      <c r="A11" s="163">
        <v>46447</v>
      </c>
      <c r="B11" t="s">
        <v>1646</v>
      </c>
      <c r="C11" s="163">
        <v>46489</v>
      </c>
      <c r="D11">
        <v>2027</v>
      </c>
      <c r="E11" t="s">
        <v>1305</v>
      </c>
      <c r="F11" s="164">
        <v>46219.471260300925</v>
      </c>
      <c r="G11" s="164">
        <v>46234.443938425924</v>
      </c>
    </row>
    <row r="12" spans="1:7" x14ac:dyDescent="0.2">
      <c r="A12" s="163">
        <v>46478</v>
      </c>
      <c r="B12" t="s">
        <v>1647</v>
      </c>
      <c r="C12" s="163">
        <v>46517</v>
      </c>
      <c r="D12">
        <v>2027</v>
      </c>
      <c r="E12" t="s">
        <v>1305</v>
      </c>
      <c r="F12" s="164">
        <v>46219.471260300925</v>
      </c>
      <c r="G12" s="164">
        <v>46234.443938425924</v>
      </c>
    </row>
    <row r="13" spans="1:7" x14ac:dyDescent="0.2">
      <c r="A13" s="163">
        <v>46508</v>
      </c>
      <c r="B13" t="s">
        <v>1648</v>
      </c>
      <c r="C13" s="163">
        <v>46548</v>
      </c>
      <c r="D13">
        <v>2027</v>
      </c>
      <c r="E13" t="s">
        <v>1335</v>
      </c>
      <c r="F13" s="164">
        <v>46219.471260300925</v>
      </c>
      <c r="G13" s="164">
        <v>46234.443938425924</v>
      </c>
    </row>
    <row r="14" spans="1:7" x14ac:dyDescent="0.2">
      <c r="A14" s="163">
        <v>46539</v>
      </c>
      <c r="B14" t="s">
        <v>1649</v>
      </c>
      <c r="C14" s="163">
        <v>46580</v>
      </c>
      <c r="D14">
        <v>2027</v>
      </c>
      <c r="E14" t="s">
        <v>1305</v>
      </c>
      <c r="F14" s="164">
        <v>46219.471260300925</v>
      </c>
      <c r="G14" s="164">
        <v>46234.443938425924</v>
      </c>
    </row>
    <row r="15" spans="1:7" x14ac:dyDescent="0.2">
      <c r="A15" s="163">
        <v>45839</v>
      </c>
      <c r="B15" t="s">
        <v>1310</v>
      </c>
      <c r="C15" s="163">
        <v>45880</v>
      </c>
      <c r="D15">
        <v>2026</v>
      </c>
      <c r="E15" t="s">
        <v>1305</v>
      </c>
      <c r="F15" s="164">
        <v>46219.471260300925</v>
      </c>
      <c r="G15" s="164">
        <v>46234.443938425924</v>
      </c>
    </row>
    <row r="16" spans="1:7" x14ac:dyDescent="0.2">
      <c r="A16" s="163">
        <v>45870</v>
      </c>
      <c r="B16" t="s">
        <v>1311</v>
      </c>
      <c r="C16" s="163">
        <v>45910</v>
      </c>
      <c r="D16">
        <v>2026</v>
      </c>
      <c r="E16" t="s">
        <v>1306</v>
      </c>
      <c r="F16" s="164">
        <v>46219.471260300925</v>
      </c>
      <c r="G16" s="164">
        <v>46234.443938425924</v>
      </c>
    </row>
    <row r="17" spans="1:7" x14ac:dyDescent="0.2">
      <c r="A17" s="163">
        <v>45901</v>
      </c>
      <c r="B17" t="s">
        <v>1312</v>
      </c>
      <c r="C17" s="163">
        <v>45940</v>
      </c>
      <c r="D17">
        <v>2026</v>
      </c>
      <c r="E17" t="s">
        <v>1307</v>
      </c>
      <c r="F17" s="164">
        <v>46219.471260300925</v>
      </c>
      <c r="G17" s="164">
        <v>46234.443938425924</v>
      </c>
    </row>
    <row r="18" spans="1:7" x14ac:dyDescent="0.2">
      <c r="A18" s="163">
        <v>45931</v>
      </c>
      <c r="B18" t="s">
        <v>1313</v>
      </c>
      <c r="C18" s="163">
        <v>45971</v>
      </c>
      <c r="D18">
        <v>2026</v>
      </c>
      <c r="E18" t="s">
        <v>1305</v>
      </c>
      <c r="F18" s="164">
        <v>46219.471260300925</v>
      </c>
      <c r="G18" s="164">
        <v>46234.443938425924</v>
      </c>
    </row>
    <row r="19" spans="1:7" x14ac:dyDescent="0.2">
      <c r="A19" s="163">
        <v>45962</v>
      </c>
      <c r="B19" t="s">
        <v>1314</v>
      </c>
      <c r="C19" s="163">
        <v>46001</v>
      </c>
      <c r="D19">
        <v>2026</v>
      </c>
      <c r="E19" t="s">
        <v>1306</v>
      </c>
      <c r="F19" s="164">
        <v>46219.471260300925</v>
      </c>
      <c r="G19" s="164">
        <v>46234.443938425924</v>
      </c>
    </row>
    <row r="20" spans="1:7" x14ac:dyDescent="0.2">
      <c r="A20" s="163">
        <v>45992</v>
      </c>
      <c r="B20" t="s">
        <v>1300</v>
      </c>
      <c r="C20" s="163">
        <v>46034</v>
      </c>
      <c r="D20">
        <v>2026</v>
      </c>
      <c r="E20" t="s">
        <v>1305</v>
      </c>
      <c r="F20" s="164">
        <v>46219.471260300925</v>
      </c>
      <c r="G20" s="164">
        <v>46234.443938425924</v>
      </c>
    </row>
    <row r="21" spans="1:7" x14ac:dyDescent="0.2">
      <c r="A21" s="163">
        <v>46023</v>
      </c>
      <c r="B21" t="s">
        <v>1315</v>
      </c>
      <c r="C21" s="163">
        <v>46063</v>
      </c>
      <c r="D21">
        <v>2026</v>
      </c>
      <c r="E21" t="s">
        <v>1308</v>
      </c>
      <c r="F21" s="164">
        <v>46219.471260300925</v>
      </c>
      <c r="G21" s="164">
        <v>46234.443938425924</v>
      </c>
    </row>
    <row r="22" spans="1:7" x14ac:dyDescent="0.2">
      <c r="A22" s="163">
        <v>46054</v>
      </c>
      <c r="B22" t="s">
        <v>1316</v>
      </c>
      <c r="C22" s="163">
        <v>46091</v>
      </c>
      <c r="D22">
        <v>2026</v>
      </c>
      <c r="E22" t="s">
        <v>1308</v>
      </c>
      <c r="F22" s="164">
        <v>46219.471260300925</v>
      </c>
      <c r="G22" s="164">
        <v>46234.443938425924</v>
      </c>
    </row>
    <row r="23" spans="1:7" x14ac:dyDescent="0.2">
      <c r="A23" s="163">
        <v>46082</v>
      </c>
      <c r="B23" t="s">
        <v>1317</v>
      </c>
      <c r="C23" s="163">
        <v>46122</v>
      </c>
      <c r="D23">
        <v>2026</v>
      </c>
      <c r="E23" t="s">
        <v>1307</v>
      </c>
      <c r="F23" s="164">
        <v>46219.471260300925</v>
      </c>
      <c r="G23" s="164">
        <v>46234.443938425924</v>
      </c>
    </row>
    <row r="24" spans="1:7" x14ac:dyDescent="0.2">
      <c r="A24" s="163">
        <v>46113</v>
      </c>
      <c r="B24" t="s">
        <v>1318</v>
      </c>
      <c r="C24" s="163">
        <v>46153</v>
      </c>
      <c r="D24">
        <v>2026</v>
      </c>
      <c r="E24" t="s">
        <v>1305</v>
      </c>
      <c r="F24" s="164">
        <v>46219.471260300925</v>
      </c>
      <c r="G24" s="164">
        <v>46234.443938425924</v>
      </c>
    </row>
    <row r="25" spans="1:7" x14ac:dyDescent="0.2">
      <c r="A25" s="163">
        <v>46143</v>
      </c>
      <c r="B25" t="s">
        <v>1319</v>
      </c>
      <c r="C25" s="163">
        <v>46183</v>
      </c>
      <c r="D25">
        <v>2026</v>
      </c>
      <c r="E25" t="s">
        <v>1306</v>
      </c>
      <c r="F25" s="164">
        <v>46219.471260300925</v>
      </c>
      <c r="G25" s="164">
        <v>46234.443938425924</v>
      </c>
    </row>
    <row r="26" spans="1:7" x14ac:dyDescent="0.2">
      <c r="A26" s="163">
        <v>46174</v>
      </c>
      <c r="B26" t="s">
        <v>1604</v>
      </c>
      <c r="C26" s="163">
        <v>46213</v>
      </c>
      <c r="D26">
        <v>2026</v>
      </c>
      <c r="E26" t="s">
        <v>1307</v>
      </c>
      <c r="F26" s="164">
        <v>46219.471260300925</v>
      </c>
      <c r="G26" s="164">
        <v>46234.443938425924</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BE42B-3E9B-4572-8717-D866E0D918BE}">
  <sheetPr codeName="Sheet5">
    <tabColor theme="1"/>
  </sheetPr>
  <dimension ref="A1:E447"/>
  <sheetViews>
    <sheetView topLeftCell="A47" zoomScale="160" zoomScaleNormal="160" workbookViewId="0">
      <selection activeCell="A59" sqref="A59"/>
    </sheetView>
  </sheetViews>
  <sheetFormatPr defaultRowHeight="12.75" x14ac:dyDescent="0.2"/>
  <cols>
    <col min="1" max="1" width="21.140625" bestFit="1" customWidth="1"/>
    <col min="2" max="2" width="50" bestFit="1" customWidth="1"/>
    <col min="3" max="3" width="11.5703125" bestFit="1" customWidth="1"/>
    <col min="4" max="4" width="16" bestFit="1" customWidth="1"/>
    <col min="5" max="6" width="17.28515625" bestFit="1" customWidth="1"/>
    <col min="7" max="7" width="21.140625" bestFit="1" customWidth="1"/>
  </cols>
  <sheetData>
    <row r="1" spans="1:5" x14ac:dyDescent="0.2">
      <c r="A1" t="s">
        <v>5</v>
      </c>
      <c r="B1" t="s">
        <v>472</v>
      </c>
      <c r="C1" t="s">
        <v>6</v>
      </c>
      <c r="D1" t="s">
        <v>1309</v>
      </c>
      <c r="E1" t="s">
        <v>1327</v>
      </c>
    </row>
    <row r="2" spans="1:5" x14ac:dyDescent="0.2">
      <c r="D2" s="164"/>
      <c r="E2" s="164"/>
    </row>
    <row r="3" spans="1:5" x14ac:dyDescent="0.2">
      <c r="A3" t="s">
        <v>587</v>
      </c>
      <c r="B3" t="s">
        <v>588</v>
      </c>
      <c r="C3">
        <v>12500</v>
      </c>
      <c r="D3" s="164">
        <v>45971.664069675928</v>
      </c>
      <c r="E3" s="164">
        <v>46234.443942546299</v>
      </c>
    </row>
    <row r="4" spans="1:5" x14ac:dyDescent="0.2">
      <c r="A4" t="s">
        <v>589</v>
      </c>
      <c r="B4" t="s">
        <v>590</v>
      </c>
      <c r="C4">
        <v>36825</v>
      </c>
      <c r="D4" s="164">
        <v>45971.664069675928</v>
      </c>
      <c r="E4" s="164">
        <v>46234.443942546299</v>
      </c>
    </row>
    <row r="5" spans="1:5" x14ac:dyDescent="0.2">
      <c r="A5" t="s">
        <v>591</v>
      </c>
      <c r="B5" t="s">
        <v>592</v>
      </c>
      <c r="C5">
        <v>41005</v>
      </c>
      <c r="D5" s="164">
        <v>45971.664069675928</v>
      </c>
      <c r="E5" s="164">
        <v>46234.443942546299</v>
      </c>
    </row>
    <row r="6" spans="1:5" x14ac:dyDescent="0.2">
      <c r="A6" t="s">
        <v>593</v>
      </c>
      <c r="B6" t="s">
        <v>594</v>
      </c>
      <c r="C6">
        <v>41005</v>
      </c>
      <c r="D6" s="164">
        <v>45971.664069675928</v>
      </c>
      <c r="E6" s="164">
        <v>46234.443942546299</v>
      </c>
    </row>
    <row r="7" spans="1:5" x14ac:dyDescent="0.2">
      <c r="A7" t="s">
        <v>595</v>
      </c>
      <c r="B7" t="s">
        <v>596</v>
      </c>
      <c r="C7">
        <v>47399</v>
      </c>
      <c r="D7" s="164">
        <v>45971.664069675928</v>
      </c>
      <c r="E7" s="164">
        <v>46234.443942546299</v>
      </c>
    </row>
    <row r="8" spans="1:5" x14ac:dyDescent="0.2">
      <c r="A8" t="s">
        <v>597</v>
      </c>
      <c r="B8" t="s">
        <v>598</v>
      </c>
      <c r="C8">
        <v>50265</v>
      </c>
      <c r="D8" s="164">
        <v>45971.664069675928</v>
      </c>
      <c r="E8" s="164">
        <v>46234.443942546299</v>
      </c>
    </row>
    <row r="9" spans="1:5" x14ac:dyDescent="0.2">
      <c r="A9" t="s">
        <v>599</v>
      </c>
      <c r="B9" t="s">
        <v>600</v>
      </c>
      <c r="C9">
        <v>36817</v>
      </c>
      <c r="D9" s="164">
        <v>45971.664069675928</v>
      </c>
      <c r="E9" s="164">
        <v>46234.443942546299</v>
      </c>
    </row>
    <row r="10" spans="1:5" x14ac:dyDescent="0.2">
      <c r="A10" t="s">
        <v>601</v>
      </c>
      <c r="B10" t="s">
        <v>602</v>
      </c>
      <c r="C10">
        <v>47400</v>
      </c>
      <c r="D10" s="164">
        <v>45971.664069675928</v>
      </c>
      <c r="E10" s="164">
        <v>46234.443942546299</v>
      </c>
    </row>
    <row r="11" spans="1:5" x14ac:dyDescent="0.2">
      <c r="A11" t="s">
        <v>603</v>
      </c>
      <c r="B11" t="s">
        <v>604</v>
      </c>
      <c r="C11">
        <v>50265</v>
      </c>
      <c r="D11" s="164">
        <v>45971.664069675928</v>
      </c>
      <c r="E11" s="164">
        <v>46234.443942546299</v>
      </c>
    </row>
    <row r="12" spans="1:5" x14ac:dyDescent="0.2">
      <c r="A12" t="s">
        <v>605</v>
      </c>
      <c r="B12" t="s">
        <v>606</v>
      </c>
      <c r="C12">
        <v>2000</v>
      </c>
      <c r="D12" s="164">
        <v>45971.664069675928</v>
      </c>
      <c r="E12" s="164">
        <v>46234.443942546299</v>
      </c>
    </row>
    <row r="13" spans="1:5" x14ac:dyDescent="0.2">
      <c r="A13" t="s">
        <v>517</v>
      </c>
      <c r="B13" t="s">
        <v>518</v>
      </c>
      <c r="C13">
        <v>6000</v>
      </c>
      <c r="D13" s="164">
        <v>45971.664069675928</v>
      </c>
      <c r="E13" s="164">
        <v>46234.443942546299</v>
      </c>
    </row>
    <row r="14" spans="1:5" x14ac:dyDescent="0.2">
      <c r="A14" t="s">
        <v>519</v>
      </c>
      <c r="B14" t="s">
        <v>520</v>
      </c>
      <c r="C14">
        <v>6000</v>
      </c>
      <c r="D14" s="164">
        <v>45971.664069675928</v>
      </c>
      <c r="E14" s="164">
        <v>46234.443942546299</v>
      </c>
    </row>
    <row r="15" spans="1:5" x14ac:dyDescent="0.2">
      <c r="A15" t="s">
        <v>521</v>
      </c>
      <c r="B15" t="s">
        <v>522</v>
      </c>
      <c r="C15">
        <v>9000</v>
      </c>
      <c r="D15" s="164">
        <v>45971.664069675928</v>
      </c>
      <c r="E15" s="164">
        <v>46234.443942546299</v>
      </c>
    </row>
    <row r="16" spans="1:5" x14ac:dyDescent="0.2">
      <c r="A16" t="s">
        <v>523</v>
      </c>
      <c r="B16" t="s">
        <v>524</v>
      </c>
      <c r="C16">
        <v>8500</v>
      </c>
      <c r="D16" s="164">
        <v>45971.664069675928</v>
      </c>
      <c r="E16" s="164">
        <v>46234.443942546299</v>
      </c>
    </row>
    <row r="17" spans="1:5" x14ac:dyDescent="0.2">
      <c r="A17" t="s">
        <v>525</v>
      </c>
      <c r="B17" t="s">
        <v>526</v>
      </c>
      <c r="C17">
        <v>1250</v>
      </c>
      <c r="D17" s="164">
        <v>45971.664069675928</v>
      </c>
      <c r="E17" s="164">
        <v>46234.443942546299</v>
      </c>
    </row>
    <row r="18" spans="1:5" x14ac:dyDescent="0.2">
      <c r="A18" t="s">
        <v>527</v>
      </c>
      <c r="B18" t="s">
        <v>528</v>
      </c>
      <c r="C18">
        <v>1220</v>
      </c>
      <c r="D18" s="164">
        <v>45971.664069675928</v>
      </c>
      <c r="E18" s="164">
        <v>46234.443942546299</v>
      </c>
    </row>
    <row r="19" spans="1:5" x14ac:dyDescent="0.2">
      <c r="A19" t="s">
        <v>529</v>
      </c>
      <c r="B19" t="s">
        <v>530</v>
      </c>
      <c r="C19">
        <v>9170</v>
      </c>
      <c r="D19" s="164">
        <v>45971.664069675928</v>
      </c>
      <c r="E19" s="164">
        <v>46234.443942546299</v>
      </c>
    </row>
    <row r="20" spans="1:5" x14ac:dyDescent="0.2">
      <c r="A20" t="s">
        <v>531</v>
      </c>
      <c r="B20" t="s">
        <v>532</v>
      </c>
      <c r="C20">
        <v>9600</v>
      </c>
      <c r="D20" s="164">
        <v>45971.664069675928</v>
      </c>
      <c r="E20" s="164">
        <v>46234.443942546299</v>
      </c>
    </row>
    <row r="21" spans="1:5" x14ac:dyDescent="0.2">
      <c r="A21" t="s">
        <v>533</v>
      </c>
      <c r="B21" t="s">
        <v>534</v>
      </c>
      <c r="C21">
        <v>16000</v>
      </c>
      <c r="D21" s="164">
        <v>45971.664069675928</v>
      </c>
      <c r="E21" s="164">
        <v>46234.443942546299</v>
      </c>
    </row>
    <row r="22" spans="1:5" x14ac:dyDescent="0.2">
      <c r="A22" t="s">
        <v>535</v>
      </c>
      <c r="B22" t="s">
        <v>536</v>
      </c>
      <c r="C22">
        <v>617295</v>
      </c>
      <c r="D22" s="164">
        <v>45971.664069675928</v>
      </c>
      <c r="E22" s="164">
        <v>46234.443942546299</v>
      </c>
    </row>
    <row r="23" spans="1:5" x14ac:dyDescent="0.2">
      <c r="A23" t="s">
        <v>537</v>
      </c>
      <c r="B23" t="s">
        <v>538</v>
      </c>
      <c r="C23">
        <v>139100</v>
      </c>
      <c r="D23" s="164">
        <v>45971.664069675928</v>
      </c>
      <c r="E23" s="164">
        <v>46234.443942546299</v>
      </c>
    </row>
    <row r="24" spans="1:5" x14ac:dyDescent="0.2">
      <c r="A24" t="s">
        <v>539</v>
      </c>
      <c r="B24" t="s">
        <v>540</v>
      </c>
      <c r="C24">
        <v>156307</v>
      </c>
      <c r="D24" s="164">
        <v>45971.664069675928</v>
      </c>
      <c r="E24" s="164">
        <v>46234.443942546299</v>
      </c>
    </row>
    <row r="25" spans="1:5" x14ac:dyDescent="0.2">
      <c r="A25" t="s">
        <v>541</v>
      </c>
      <c r="B25" t="s">
        <v>542</v>
      </c>
      <c r="C25">
        <v>363760</v>
      </c>
      <c r="D25" s="164">
        <v>45971.664069675928</v>
      </c>
      <c r="E25" s="164">
        <v>46234.443942546299</v>
      </c>
    </row>
    <row r="26" spans="1:5" x14ac:dyDescent="0.2">
      <c r="A26" t="s">
        <v>543</v>
      </c>
      <c r="B26" t="s">
        <v>544</v>
      </c>
      <c r="C26">
        <v>363760</v>
      </c>
      <c r="D26" s="164">
        <v>45971.664069675928</v>
      </c>
      <c r="E26" s="164">
        <v>46234.443942546299</v>
      </c>
    </row>
    <row r="27" spans="1:5" x14ac:dyDescent="0.2">
      <c r="A27" t="s">
        <v>545</v>
      </c>
      <c r="B27" t="s">
        <v>7</v>
      </c>
      <c r="C27">
        <v>317465</v>
      </c>
      <c r="D27" s="164">
        <v>45971.664069675928</v>
      </c>
      <c r="E27" s="164">
        <v>46234.443942546299</v>
      </c>
    </row>
    <row r="28" spans="1:5" x14ac:dyDescent="0.2">
      <c r="A28" t="s">
        <v>546</v>
      </c>
      <c r="B28" t="s">
        <v>547</v>
      </c>
      <c r="C28">
        <v>149914</v>
      </c>
      <c r="D28" s="164">
        <v>45971.664069675928</v>
      </c>
      <c r="E28" s="164">
        <v>46234.443942546299</v>
      </c>
    </row>
    <row r="29" spans="1:5" x14ac:dyDescent="0.2">
      <c r="A29" t="s">
        <v>548</v>
      </c>
      <c r="B29" t="s">
        <v>8</v>
      </c>
      <c r="C29">
        <v>168653</v>
      </c>
      <c r="D29" s="164">
        <v>45971.664069675928</v>
      </c>
      <c r="E29" s="164">
        <v>46234.443942546299</v>
      </c>
    </row>
    <row r="30" spans="1:5" x14ac:dyDescent="0.2">
      <c r="A30" t="s">
        <v>549</v>
      </c>
      <c r="B30" t="s">
        <v>550</v>
      </c>
      <c r="C30">
        <v>166449</v>
      </c>
      <c r="D30" s="164">
        <v>45971.664069675928</v>
      </c>
      <c r="E30" s="164">
        <v>46234.443942546299</v>
      </c>
    </row>
    <row r="31" spans="1:5" x14ac:dyDescent="0.2">
      <c r="A31" t="s">
        <v>551</v>
      </c>
      <c r="B31" t="s">
        <v>9</v>
      </c>
      <c r="C31">
        <v>171961</v>
      </c>
      <c r="D31" s="164">
        <v>45971.664069675928</v>
      </c>
      <c r="E31" s="164">
        <v>46234.443942546299</v>
      </c>
    </row>
    <row r="32" spans="1:5" x14ac:dyDescent="0.2">
      <c r="A32" t="s">
        <v>552</v>
      </c>
      <c r="B32" t="s">
        <v>553</v>
      </c>
      <c r="C32">
        <v>174165</v>
      </c>
      <c r="D32" s="164">
        <v>45971.664069675928</v>
      </c>
      <c r="E32" s="164">
        <v>46234.443942546299</v>
      </c>
    </row>
    <row r="33" spans="1:5" x14ac:dyDescent="0.2">
      <c r="A33" t="s">
        <v>554</v>
      </c>
      <c r="B33" t="s">
        <v>10</v>
      </c>
      <c r="C33">
        <v>200621</v>
      </c>
      <c r="D33" s="164">
        <v>45971.664069675928</v>
      </c>
      <c r="E33" s="164">
        <v>46234.443942546299</v>
      </c>
    </row>
    <row r="34" spans="1:5" x14ac:dyDescent="0.2">
      <c r="A34" t="s">
        <v>555</v>
      </c>
      <c r="B34" t="s">
        <v>556</v>
      </c>
      <c r="C34">
        <v>209439</v>
      </c>
      <c r="D34" s="164">
        <v>45971.664069675928</v>
      </c>
      <c r="E34" s="164">
        <v>46234.443942546299</v>
      </c>
    </row>
    <row r="35" spans="1:5" x14ac:dyDescent="0.2">
      <c r="A35" t="s">
        <v>557</v>
      </c>
      <c r="B35" t="s">
        <v>558</v>
      </c>
      <c r="C35">
        <v>533519</v>
      </c>
      <c r="D35" s="164">
        <v>45971.664069675928</v>
      </c>
      <c r="E35" s="164">
        <v>46234.443942546299</v>
      </c>
    </row>
    <row r="36" spans="1:5" x14ac:dyDescent="0.2">
      <c r="A36" t="s">
        <v>559</v>
      </c>
      <c r="B36" t="s">
        <v>27</v>
      </c>
      <c r="C36">
        <v>533519</v>
      </c>
      <c r="D36" s="164">
        <v>45971.664069675928</v>
      </c>
      <c r="E36" s="164">
        <v>46234.443942546299</v>
      </c>
    </row>
    <row r="37" spans="1:5" x14ac:dyDescent="0.2">
      <c r="A37" t="s">
        <v>560</v>
      </c>
      <c r="B37" t="s">
        <v>561</v>
      </c>
      <c r="C37">
        <v>500449</v>
      </c>
      <c r="D37" s="164">
        <v>45971.664069675928</v>
      </c>
      <c r="E37" s="164">
        <v>46234.443942546299</v>
      </c>
    </row>
    <row r="38" spans="1:5" x14ac:dyDescent="0.2">
      <c r="A38" t="s">
        <v>562</v>
      </c>
      <c r="B38" t="s">
        <v>563</v>
      </c>
      <c r="C38">
        <v>544542</v>
      </c>
      <c r="D38" s="164">
        <v>45971.664069675928</v>
      </c>
      <c r="E38" s="164">
        <v>46234.443942546299</v>
      </c>
    </row>
    <row r="39" spans="1:5" x14ac:dyDescent="0.2">
      <c r="A39" t="s">
        <v>564</v>
      </c>
      <c r="B39" t="s">
        <v>565</v>
      </c>
      <c r="C39">
        <v>553400</v>
      </c>
      <c r="D39" s="164">
        <v>45971.664069675928</v>
      </c>
      <c r="E39" s="164">
        <v>46234.443942546299</v>
      </c>
    </row>
    <row r="40" spans="1:5" x14ac:dyDescent="0.2">
      <c r="A40" t="s">
        <v>566</v>
      </c>
      <c r="B40" t="s">
        <v>34</v>
      </c>
      <c r="C40">
        <v>606271</v>
      </c>
      <c r="D40" s="164">
        <v>45971.664069675928</v>
      </c>
      <c r="E40" s="164">
        <v>46234.443942546299</v>
      </c>
    </row>
    <row r="41" spans="1:5" x14ac:dyDescent="0.2">
      <c r="A41" t="s">
        <v>567</v>
      </c>
      <c r="B41" t="s">
        <v>35</v>
      </c>
      <c r="C41">
        <v>609578</v>
      </c>
      <c r="D41" s="164">
        <v>45971.664069675928</v>
      </c>
      <c r="E41" s="164">
        <v>46234.443942546299</v>
      </c>
    </row>
    <row r="42" spans="1:5" x14ac:dyDescent="0.2">
      <c r="A42" t="s">
        <v>568</v>
      </c>
      <c r="B42" t="s">
        <v>569</v>
      </c>
      <c r="C42">
        <v>837756</v>
      </c>
      <c r="D42" s="164">
        <v>45971.664069675928</v>
      </c>
      <c r="E42" s="164">
        <v>46234.443942546299</v>
      </c>
    </row>
    <row r="43" spans="1:5" x14ac:dyDescent="0.2">
      <c r="A43" t="s">
        <v>570</v>
      </c>
      <c r="B43" t="s">
        <v>571</v>
      </c>
      <c r="C43">
        <v>837756</v>
      </c>
      <c r="D43" s="164">
        <v>45971.664069675928</v>
      </c>
      <c r="E43" s="164">
        <v>46234.443942546299</v>
      </c>
    </row>
    <row r="44" spans="1:5" x14ac:dyDescent="0.2">
      <c r="A44" t="s">
        <v>572</v>
      </c>
      <c r="B44" t="s">
        <v>573</v>
      </c>
      <c r="C44">
        <v>696661</v>
      </c>
      <c r="D44" s="164">
        <v>45971.664069675928</v>
      </c>
      <c r="E44" s="164">
        <v>46234.443942546299</v>
      </c>
    </row>
    <row r="45" spans="1:5" x14ac:dyDescent="0.2">
      <c r="A45" t="s">
        <v>574</v>
      </c>
      <c r="B45" t="s">
        <v>33</v>
      </c>
      <c r="C45">
        <v>571000</v>
      </c>
      <c r="D45" s="164">
        <v>45971.664069675928</v>
      </c>
      <c r="E45" s="164">
        <v>46234.443942546299</v>
      </c>
    </row>
    <row r="46" spans="1:5" x14ac:dyDescent="0.2">
      <c r="A46" t="s">
        <v>575</v>
      </c>
      <c r="B46" t="s">
        <v>32</v>
      </c>
      <c r="C46">
        <v>1267658</v>
      </c>
      <c r="D46" s="164">
        <v>45971.664069675928</v>
      </c>
      <c r="E46" s="164">
        <v>46234.443942546299</v>
      </c>
    </row>
    <row r="47" spans="1:5" x14ac:dyDescent="0.2">
      <c r="A47" t="s">
        <v>576</v>
      </c>
      <c r="B47" t="s">
        <v>577</v>
      </c>
      <c r="C47">
        <v>617295</v>
      </c>
      <c r="D47" s="164">
        <v>45971.664069675928</v>
      </c>
      <c r="E47" s="164">
        <v>46234.443942546299</v>
      </c>
    </row>
    <row r="48" spans="1:5" x14ac:dyDescent="0.2">
      <c r="A48" t="s">
        <v>578</v>
      </c>
      <c r="B48" t="s">
        <v>579</v>
      </c>
      <c r="C48">
        <v>310852</v>
      </c>
      <c r="D48" s="164">
        <v>45971.664069675928</v>
      </c>
      <c r="E48" s="164">
        <v>46234.443942546299</v>
      </c>
    </row>
    <row r="49" spans="1:5" x14ac:dyDescent="0.2">
      <c r="A49" t="s">
        <v>580</v>
      </c>
      <c r="B49" t="s">
        <v>581</v>
      </c>
      <c r="C49">
        <v>3650</v>
      </c>
      <c r="D49" s="164">
        <v>45971.664069675928</v>
      </c>
      <c r="E49" s="164">
        <v>46234.443942546299</v>
      </c>
    </row>
    <row r="50" spans="1:5" x14ac:dyDescent="0.2">
      <c r="A50" t="s">
        <v>582</v>
      </c>
      <c r="B50" t="s">
        <v>11</v>
      </c>
      <c r="C50">
        <v>134482</v>
      </c>
      <c r="D50" s="164">
        <v>45971.664069675928</v>
      </c>
      <c r="E50" s="164">
        <v>46234.443942546299</v>
      </c>
    </row>
    <row r="51" spans="1:5" x14ac:dyDescent="0.2">
      <c r="A51" t="s">
        <v>583</v>
      </c>
      <c r="B51" t="s">
        <v>584</v>
      </c>
      <c r="C51">
        <v>892871</v>
      </c>
      <c r="D51" s="164">
        <v>45971.664069675928</v>
      </c>
      <c r="E51" s="164">
        <v>46234.443942546299</v>
      </c>
    </row>
    <row r="52" spans="1:5" x14ac:dyDescent="0.2">
      <c r="A52" t="s">
        <v>585</v>
      </c>
      <c r="B52" t="s">
        <v>586</v>
      </c>
      <c r="C52">
        <v>76060</v>
      </c>
      <c r="D52" s="164">
        <v>45971.664069675928</v>
      </c>
      <c r="E52" s="164">
        <v>46234.443942546299</v>
      </c>
    </row>
    <row r="53" spans="1:5" x14ac:dyDescent="0.2">
      <c r="A53" t="s">
        <v>607</v>
      </c>
      <c r="B53" t="s">
        <v>608</v>
      </c>
      <c r="C53">
        <v>101500</v>
      </c>
      <c r="D53" s="164">
        <v>45971.664069675928</v>
      </c>
      <c r="E53" s="164">
        <v>46234.443942546299</v>
      </c>
    </row>
    <row r="54" spans="1:5" x14ac:dyDescent="0.2">
      <c r="A54" t="s">
        <v>609</v>
      </c>
      <c r="B54" t="s">
        <v>610</v>
      </c>
      <c r="C54">
        <v>97000</v>
      </c>
      <c r="D54" s="164">
        <v>45971.664069675928</v>
      </c>
      <c r="E54" s="164">
        <v>46234.443942546299</v>
      </c>
    </row>
    <row r="55" spans="1:5" x14ac:dyDescent="0.2">
      <c r="A55" t="s">
        <v>611</v>
      </c>
      <c r="B55" t="s">
        <v>612</v>
      </c>
      <c r="C55">
        <v>87000</v>
      </c>
      <c r="D55" s="164">
        <v>45971.664069675928</v>
      </c>
      <c r="E55" s="164">
        <v>46234.443942546299</v>
      </c>
    </row>
    <row r="56" spans="1:5" x14ac:dyDescent="0.2">
      <c r="A56" t="s">
        <v>613</v>
      </c>
      <c r="B56" t="s">
        <v>614</v>
      </c>
      <c r="C56">
        <v>93000</v>
      </c>
      <c r="D56" s="164">
        <v>45971.664069675928</v>
      </c>
      <c r="E56" s="164">
        <v>46234.443942546299</v>
      </c>
    </row>
    <row r="57" spans="1:5" x14ac:dyDescent="0.2">
      <c r="A57" t="s">
        <v>615</v>
      </c>
      <c r="B57" t="s">
        <v>616</v>
      </c>
      <c r="C57">
        <v>84000</v>
      </c>
      <c r="D57" s="164">
        <v>45971.664069675928</v>
      </c>
      <c r="E57" s="164">
        <v>46234.443942546299</v>
      </c>
    </row>
    <row r="58" spans="1:5" x14ac:dyDescent="0.2">
      <c r="A58" t="s">
        <v>617</v>
      </c>
      <c r="B58" t="s">
        <v>618</v>
      </c>
      <c r="C58">
        <v>15322</v>
      </c>
      <c r="D58" s="164">
        <v>45971.664069675928</v>
      </c>
      <c r="E58" s="164">
        <v>46234.443942546299</v>
      </c>
    </row>
    <row r="59" spans="1:5" x14ac:dyDescent="0.2">
      <c r="A59" t="s">
        <v>1601</v>
      </c>
      <c r="B59" t="s">
        <v>1584</v>
      </c>
      <c r="C59">
        <v>28000</v>
      </c>
      <c r="D59" s="164">
        <v>45971.664069675928</v>
      </c>
      <c r="E59" s="164">
        <v>46234.443942546299</v>
      </c>
    </row>
    <row r="60" spans="1:5" x14ac:dyDescent="0.2">
      <c r="A60" t="s">
        <v>619</v>
      </c>
      <c r="B60" t="s">
        <v>620</v>
      </c>
      <c r="C60">
        <v>24000</v>
      </c>
      <c r="D60" s="164">
        <v>45971.664069675928</v>
      </c>
      <c r="E60" s="164">
        <v>46234.443942546299</v>
      </c>
    </row>
    <row r="61" spans="1:5" x14ac:dyDescent="0.2">
      <c r="A61" t="s">
        <v>621</v>
      </c>
      <c r="B61" t="s">
        <v>622</v>
      </c>
      <c r="C61">
        <v>15332</v>
      </c>
      <c r="D61" s="164">
        <v>45971.664069675928</v>
      </c>
      <c r="E61" s="164">
        <v>46234.443942546299</v>
      </c>
    </row>
    <row r="62" spans="1:5" x14ac:dyDescent="0.2">
      <c r="A62" t="s">
        <v>623</v>
      </c>
      <c r="B62" t="s">
        <v>624</v>
      </c>
      <c r="C62">
        <v>11243.58</v>
      </c>
      <c r="D62" s="164">
        <v>45971.664069675928</v>
      </c>
      <c r="E62" s="164">
        <v>46234.443942546299</v>
      </c>
    </row>
    <row r="63" spans="1:5" x14ac:dyDescent="0.2">
      <c r="A63" t="s">
        <v>625</v>
      </c>
      <c r="B63" t="s">
        <v>626</v>
      </c>
      <c r="C63">
        <v>31100</v>
      </c>
      <c r="D63" s="164">
        <v>45971.664069675928</v>
      </c>
      <c r="E63" s="164">
        <v>46234.443942546299</v>
      </c>
    </row>
    <row r="64" spans="1:5" x14ac:dyDescent="0.2">
      <c r="A64" t="s">
        <v>627</v>
      </c>
      <c r="B64" t="s">
        <v>628</v>
      </c>
      <c r="C64">
        <v>28750</v>
      </c>
      <c r="D64" s="164">
        <v>45971.664069675928</v>
      </c>
      <c r="E64" s="164">
        <v>46234.443942546299</v>
      </c>
    </row>
    <row r="65" spans="1:5" x14ac:dyDescent="0.2">
      <c r="A65" t="s">
        <v>629</v>
      </c>
      <c r="B65" t="s">
        <v>630</v>
      </c>
      <c r="C65">
        <v>9700</v>
      </c>
      <c r="D65" s="164">
        <v>45971.664069675928</v>
      </c>
      <c r="E65" s="164">
        <v>46234.443942546299</v>
      </c>
    </row>
    <row r="66" spans="1:5" x14ac:dyDescent="0.2">
      <c r="A66" t="s">
        <v>631</v>
      </c>
      <c r="B66" t="s">
        <v>632</v>
      </c>
      <c r="C66">
        <v>9900</v>
      </c>
      <c r="D66" s="164">
        <v>45971.664069675928</v>
      </c>
      <c r="E66" s="164">
        <v>46234.443942546299</v>
      </c>
    </row>
    <row r="67" spans="1:5" x14ac:dyDescent="0.2">
      <c r="A67" t="s">
        <v>633</v>
      </c>
      <c r="B67" t="s">
        <v>634</v>
      </c>
      <c r="C67">
        <v>17120</v>
      </c>
      <c r="D67" s="164">
        <v>45971.664069675928</v>
      </c>
      <c r="E67" s="164">
        <v>46234.443942546299</v>
      </c>
    </row>
    <row r="68" spans="1:5" x14ac:dyDescent="0.2">
      <c r="A68" t="s">
        <v>635</v>
      </c>
      <c r="B68" t="s">
        <v>636</v>
      </c>
      <c r="C68">
        <v>12500</v>
      </c>
      <c r="D68" s="164">
        <v>45971.664069675928</v>
      </c>
      <c r="E68" s="164">
        <v>46234.443942546299</v>
      </c>
    </row>
    <row r="69" spans="1:5" x14ac:dyDescent="0.2">
      <c r="A69" t="s">
        <v>637</v>
      </c>
      <c r="B69" t="s">
        <v>638</v>
      </c>
      <c r="C69">
        <v>2450</v>
      </c>
      <c r="D69" s="164">
        <v>45971.664069675928</v>
      </c>
      <c r="E69" s="164">
        <v>46234.443942546299</v>
      </c>
    </row>
    <row r="70" spans="1:5" x14ac:dyDescent="0.2">
      <c r="A70" t="s">
        <v>639</v>
      </c>
      <c r="B70" t="s">
        <v>640</v>
      </c>
      <c r="C70">
        <v>2750</v>
      </c>
      <c r="D70" s="164">
        <v>45971.664069675928</v>
      </c>
      <c r="E70" s="164">
        <v>46234.443942546299</v>
      </c>
    </row>
    <row r="71" spans="1:5" x14ac:dyDescent="0.2">
      <c r="A71" t="s">
        <v>641</v>
      </c>
      <c r="B71" t="s">
        <v>642</v>
      </c>
      <c r="C71">
        <v>3850</v>
      </c>
      <c r="D71" s="164">
        <v>45971.664069675928</v>
      </c>
      <c r="E71" s="164">
        <v>46234.443942546299</v>
      </c>
    </row>
    <row r="72" spans="1:5" x14ac:dyDescent="0.2">
      <c r="A72" t="s">
        <v>643</v>
      </c>
      <c r="B72" t="s">
        <v>644</v>
      </c>
      <c r="C72">
        <v>5500</v>
      </c>
      <c r="D72" s="164">
        <v>45971.664069675928</v>
      </c>
      <c r="E72" s="164">
        <v>46234.443942546299</v>
      </c>
    </row>
    <row r="73" spans="1:5" x14ac:dyDescent="0.2">
      <c r="A73" t="s">
        <v>645</v>
      </c>
      <c r="B73" t="s">
        <v>646</v>
      </c>
      <c r="C73">
        <v>6775</v>
      </c>
      <c r="D73" s="164">
        <v>45971.664069675928</v>
      </c>
      <c r="E73" s="164">
        <v>46234.443942546299</v>
      </c>
    </row>
    <row r="74" spans="1:5" x14ac:dyDescent="0.2">
      <c r="A74" t="s">
        <v>647</v>
      </c>
      <c r="B74" t="s">
        <v>648</v>
      </c>
      <c r="C74">
        <v>7700</v>
      </c>
      <c r="D74" s="164">
        <v>45971.664069675928</v>
      </c>
      <c r="E74" s="164">
        <v>46234.443942546299</v>
      </c>
    </row>
    <row r="75" spans="1:5" x14ac:dyDescent="0.2">
      <c r="A75" t="s">
        <v>649</v>
      </c>
      <c r="B75" t="s">
        <v>650</v>
      </c>
      <c r="C75">
        <v>8200</v>
      </c>
      <c r="D75" s="164">
        <v>45971.664069675928</v>
      </c>
      <c r="E75" s="164">
        <v>46234.443942546299</v>
      </c>
    </row>
    <row r="76" spans="1:5" x14ac:dyDescent="0.2">
      <c r="A76" t="s">
        <v>651</v>
      </c>
      <c r="B76" t="s">
        <v>652</v>
      </c>
      <c r="C76">
        <v>3900</v>
      </c>
      <c r="D76" s="164">
        <v>45971.664069675928</v>
      </c>
      <c r="E76" s="164">
        <v>46234.443942546299</v>
      </c>
    </row>
    <row r="77" spans="1:5" x14ac:dyDescent="0.2">
      <c r="A77" t="s">
        <v>653</v>
      </c>
      <c r="B77" t="s">
        <v>654</v>
      </c>
      <c r="C77">
        <v>1675</v>
      </c>
      <c r="D77" s="164">
        <v>45971.664069675928</v>
      </c>
      <c r="E77" s="164">
        <v>46234.443942546299</v>
      </c>
    </row>
    <row r="78" spans="1:5" x14ac:dyDescent="0.2">
      <c r="A78" t="s">
        <v>655</v>
      </c>
      <c r="B78" t="s">
        <v>656</v>
      </c>
      <c r="C78">
        <v>11300</v>
      </c>
      <c r="D78" s="164">
        <v>45971.664069675928</v>
      </c>
      <c r="E78" s="164">
        <v>46234.443942546299</v>
      </c>
    </row>
    <row r="79" spans="1:5" x14ac:dyDescent="0.2">
      <c r="A79" t="s">
        <v>657</v>
      </c>
      <c r="B79" t="s">
        <v>658</v>
      </c>
      <c r="C79">
        <v>2150</v>
      </c>
      <c r="D79" s="164">
        <v>45971.664069675928</v>
      </c>
      <c r="E79" s="164">
        <v>46234.443942546299</v>
      </c>
    </row>
    <row r="80" spans="1:5" x14ac:dyDescent="0.2">
      <c r="A80" t="s">
        <v>661</v>
      </c>
      <c r="B80" t="s">
        <v>662</v>
      </c>
      <c r="C80">
        <v>8000</v>
      </c>
      <c r="D80" s="164">
        <v>45971.664069675928</v>
      </c>
      <c r="E80" s="164">
        <v>46234.443942546299</v>
      </c>
    </row>
    <row r="81" spans="1:5" x14ac:dyDescent="0.2">
      <c r="A81" t="s">
        <v>659</v>
      </c>
      <c r="B81" t="s">
        <v>660</v>
      </c>
      <c r="C81">
        <v>5100</v>
      </c>
      <c r="D81" s="164">
        <v>45971.664069675928</v>
      </c>
      <c r="E81" s="164">
        <v>46234.443942546299</v>
      </c>
    </row>
    <row r="82" spans="1:5" x14ac:dyDescent="0.2">
      <c r="A82" t="s">
        <v>663</v>
      </c>
      <c r="B82" t="s">
        <v>664</v>
      </c>
      <c r="C82">
        <v>3400</v>
      </c>
      <c r="D82" s="164">
        <v>45971.664069675928</v>
      </c>
      <c r="E82" s="164">
        <v>46234.443942546299</v>
      </c>
    </row>
    <row r="83" spans="1:5" x14ac:dyDescent="0.2">
      <c r="A83" t="s">
        <v>665</v>
      </c>
      <c r="B83" t="s">
        <v>666</v>
      </c>
      <c r="C83">
        <v>3400</v>
      </c>
      <c r="D83" s="164">
        <v>45971.664069675928</v>
      </c>
      <c r="E83" s="164">
        <v>46234.443942546299</v>
      </c>
    </row>
    <row r="84" spans="1:5" x14ac:dyDescent="0.2">
      <c r="A84" t="s">
        <v>667</v>
      </c>
      <c r="B84" t="s">
        <v>668</v>
      </c>
      <c r="C84">
        <v>3650</v>
      </c>
      <c r="D84" s="164">
        <v>45971.664069675928</v>
      </c>
      <c r="E84" s="164">
        <v>46234.443942546299</v>
      </c>
    </row>
    <row r="85" spans="1:5" x14ac:dyDescent="0.2">
      <c r="A85" t="s">
        <v>669</v>
      </c>
      <c r="B85" t="s">
        <v>670</v>
      </c>
      <c r="C85">
        <v>10950</v>
      </c>
      <c r="D85" s="164">
        <v>45971.664069675928</v>
      </c>
      <c r="E85" s="164">
        <v>46234.443942546299</v>
      </c>
    </row>
    <row r="86" spans="1:5" x14ac:dyDescent="0.2">
      <c r="A86" t="s">
        <v>671</v>
      </c>
      <c r="B86" t="s">
        <v>672</v>
      </c>
      <c r="C86">
        <v>11800</v>
      </c>
      <c r="D86" s="164">
        <v>45971.664069675928</v>
      </c>
      <c r="E86" s="164">
        <v>46234.443942546299</v>
      </c>
    </row>
    <row r="87" spans="1:5" x14ac:dyDescent="0.2">
      <c r="A87" t="s">
        <v>673</v>
      </c>
      <c r="B87" t="s">
        <v>674</v>
      </c>
      <c r="C87">
        <v>10485</v>
      </c>
      <c r="D87" s="164">
        <v>45971.664069675928</v>
      </c>
      <c r="E87" s="164">
        <v>46234.443942546299</v>
      </c>
    </row>
    <row r="88" spans="1:5" x14ac:dyDescent="0.2">
      <c r="A88" t="s">
        <v>675</v>
      </c>
      <c r="B88" t="s">
        <v>676</v>
      </c>
      <c r="C88">
        <v>15000</v>
      </c>
      <c r="D88" s="164">
        <v>45971.664069675928</v>
      </c>
      <c r="E88" s="164">
        <v>46234.443942546299</v>
      </c>
    </row>
    <row r="89" spans="1:5" x14ac:dyDescent="0.2">
      <c r="A89" t="s">
        <v>677</v>
      </c>
      <c r="B89" t="s">
        <v>678</v>
      </c>
      <c r="C89">
        <v>5500</v>
      </c>
      <c r="D89" s="164">
        <v>45971.664069675928</v>
      </c>
      <c r="E89" s="164">
        <v>46234.443942546299</v>
      </c>
    </row>
    <row r="90" spans="1:5" x14ac:dyDescent="0.2">
      <c r="A90" t="s">
        <v>679</v>
      </c>
      <c r="B90" t="s">
        <v>12</v>
      </c>
      <c r="C90">
        <v>16600</v>
      </c>
      <c r="D90" s="164">
        <v>45971.664069675928</v>
      </c>
      <c r="E90" s="164">
        <v>46234.443942546299</v>
      </c>
    </row>
    <row r="91" spans="1:5" x14ac:dyDescent="0.2">
      <c r="A91" t="s">
        <v>680</v>
      </c>
      <c r="B91" t="s">
        <v>681</v>
      </c>
      <c r="C91">
        <v>6305</v>
      </c>
      <c r="D91" s="164">
        <v>45971.664069675928</v>
      </c>
      <c r="E91" s="164">
        <v>46234.443942546299</v>
      </c>
    </row>
    <row r="92" spans="1:5" x14ac:dyDescent="0.2">
      <c r="A92" t="s">
        <v>682</v>
      </c>
      <c r="B92" t="s">
        <v>683</v>
      </c>
      <c r="C92">
        <v>4200</v>
      </c>
      <c r="D92" s="164">
        <v>45971.664069675928</v>
      </c>
      <c r="E92" s="164">
        <v>46234.443942546299</v>
      </c>
    </row>
    <row r="93" spans="1:5" x14ac:dyDescent="0.2">
      <c r="A93" t="s">
        <v>684</v>
      </c>
      <c r="B93" t="s">
        <v>28</v>
      </c>
      <c r="C93">
        <v>3600</v>
      </c>
      <c r="D93" s="164">
        <v>45971.664069675928</v>
      </c>
      <c r="E93" s="164">
        <v>46234.443942546299</v>
      </c>
    </row>
    <row r="94" spans="1:5" x14ac:dyDescent="0.2">
      <c r="A94" t="s">
        <v>685</v>
      </c>
      <c r="B94" t="s">
        <v>29</v>
      </c>
      <c r="C94">
        <v>9650</v>
      </c>
      <c r="D94" s="164">
        <v>45971.664069675928</v>
      </c>
      <c r="E94" s="164">
        <v>46234.443942546299</v>
      </c>
    </row>
    <row r="95" spans="1:5" x14ac:dyDescent="0.2">
      <c r="A95" t="s">
        <v>1533</v>
      </c>
      <c r="B95" t="s">
        <v>1534</v>
      </c>
      <c r="C95">
        <v>11200</v>
      </c>
      <c r="D95" s="164">
        <v>45971.664069675928</v>
      </c>
      <c r="E95" s="164">
        <v>46234.443942546299</v>
      </c>
    </row>
    <row r="96" spans="1:5" x14ac:dyDescent="0.2">
      <c r="A96" t="s">
        <v>1535</v>
      </c>
      <c r="B96" t="s">
        <v>1536</v>
      </c>
      <c r="C96">
        <v>9500</v>
      </c>
      <c r="D96" s="164">
        <v>45971.664069675928</v>
      </c>
      <c r="E96" s="164">
        <v>46234.443942546299</v>
      </c>
    </row>
    <row r="97" spans="1:5" x14ac:dyDescent="0.2">
      <c r="A97" t="s">
        <v>686</v>
      </c>
      <c r="B97" t="s">
        <v>687</v>
      </c>
      <c r="C97">
        <v>60500</v>
      </c>
      <c r="D97" s="164">
        <v>45971.664069675928</v>
      </c>
      <c r="E97" s="164">
        <v>46234.443942546299</v>
      </c>
    </row>
    <row r="98" spans="1:5" x14ac:dyDescent="0.2">
      <c r="A98" t="s">
        <v>688</v>
      </c>
      <c r="B98" t="s">
        <v>689</v>
      </c>
      <c r="C98">
        <v>1800</v>
      </c>
      <c r="D98" s="164">
        <v>45971.664069675928</v>
      </c>
      <c r="E98" s="164">
        <v>46234.443942546299</v>
      </c>
    </row>
    <row r="99" spans="1:5" x14ac:dyDescent="0.2">
      <c r="A99" t="s">
        <v>690</v>
      </c>
      <c r="B99" t="s">
        <v>691</v>
      </c>
      <c r="C99">
        <v>2150</v>
      </c>
      <c r="D99" s="164">
        <v>45971.664069675928</v>
      </c>
      <c r="E99" s="164">
        <v>46234.443942546299</v>
      </c>
    </row>
    <row r="100" spans="1:5" x14ac:dyDescent="0.2">
      <c r="A100" t="s">
        <v>692</v>
      </c>
      <c r="B100" t="s">
        <v>693</v>
      </c>
      <c r="C100">
        <v>3325</v>
      </c>
      <c r="D100" s="164">
        <v>45971.664069675928</v>
      </c>
      <c r="E100" s="164">
        <v>46234.443942546299</v>
      </c>
    </row>
    <row r="101" spans="1:5" x14ac:dyDescent="0.2">
      <c r="A101" t="s">
        <v>694</v>
      </c>
      <c r="B101" t="s">
        <v>695</v>
      </c>
      <c r="C101">
        <v>580000</v>
      </c>
      <c r="D101" s="164">
        <v>45971.664069675928</v>
      </c>
      <c r="E101" s="164">
        <v>46234.443942546299</v>
      </c>
    </row>
    <row r="102" spans="1:5" x14ac:dyDescent="0.2">
      <c r="A102" t="s">
        <v>696</v>
      </c>
      <c r="B102" t="s">
        <v>697</v>
      </c>
      <c r="C102">
        <v>602500</v>
      </c>
      <c r="D102" s="164">
        <v>45971.664069675928</v>
      </c>
      <c r="E102" s="164">
        <v>46234.443942546299</v>
      </c>
    </row>
    <row r="103" spans="1:5" x14ac:dyDescent="0.2">
      <c r="A103" t="s">
        <v>1338</v>
      </c>
      <c r="B103" t="s">
        <v>1339</v>
      </c>
      <c r="C103">
        <v>630500</v>
      </c>
      <c r="D103" s="164">
        <v>45971.664069675928</v>
      </c>
      <c r="E103" s="164">
        <v>46234.443942546299</v>
      </c>
    </row>
    <row r="104" spans="1:5" x14ac:dyDescent="0.2">
      <c r="A104" t="s">
        <v>698</v>
      </c>
      <c r="B104" t="s">
        <v>699</v>
      </c>
      <c r="C104">
        <v>140000</v>
      </c>
      <c r="D104" s="164">
        <v>45971.664069675928</v>
      </c>
      <c r="E104" s="164">
        <v>46234.443942546299</v>
      </c>
    </row>
    <row r="105" spans="1:5" x14ac:dyDescent="0.2">
      <c r="A105" t="s">
        <v>700</v>
      </c>
      <c r="B105" t="s">
        <v>701</v>
      </c>
      <c r="C105">
        <v>149500</v>
      </c>
      <c r="D105" s="164">
        <v>45971.664069675928</v>
      </c>
      <c r="E105" s="164">
        <v>46234.443942546299</v>
      </c>
    </row>
    <row r="106" spans="1:5" x14ac:dyDescent="0.2">
      <c r="A106" t="s">
        <v>702</v>
      </c>
      <c r="B106" t="s">
        <v>703</v>
      </c>
      <c r="C106">
        <v>160000</v>
      </c>
      <c r="D106" s="164">
        <v>45971.664069675928</v>
      </c>
      <c r="E106" s="164">
        <v>46234.443942546299</v>
      </c>
    </row>
    <row r="107" spans="1:5" x14ac:dyDescent="0.2">
      <c r="A107" t="s">
        <v>704</v>
      </c>
      <c r="B107" t="s">
        <v>705</v>
      </c>
      <c r="C107">
        <v>149500</v>
      </c>
      <c r="D107" s="164">
        <v>45971.664069675928</v>
      </c>
      <c r="E107" s="164">
        <v>46234.443942546299</v>
      </c>
    </row>
    <row r="108" spans="1:5" x14ac:dyDescent="0.2">
      <c r="A108" t="s">
        <v>706</v>
      </c>
      <c r="B108" t="s">
        <v>707</v>
      </c>
      <c r="C108">
        <v>149500</v>
      </c>
      <c r="D108" s="164">
        <v>45971.664069675928</v>
      </c>
      <c r="E108" s="164">
        <v>46234.443942546299</v>
      </c>
    </row>
    <row r="109" spans="1:5" x14ac:dyDescent="0.2">
      <c r="A109" t="s">
        <v>708</v>
      </c>
      <c r="B109" t="s">
        <v>709</v>
      </c>
      <c r="C109">
        <v>156000</v>
      </c>
      <c r="D109" s="164">
        <v>45971.664069675928</v>
      </c>
      <c r="E109" s="164">
        <v>46234.443942546299</v>
      </c>
    </row>
    <row r="110" spans="1:5" x14ac:dyDescent="0.2">
      <c r="A110" t="s">
        <v>1539</v>
      </c>
      <c r="B110" t="s">
        <v>1540</v>
      </c>
      <c r="C110">
        <v>257340</v>
      </c>
      <c r="D110" s="164">
        <v>45971.664069675928</v>
      </c>
      <c r="E110" s="164">
        <v>46234.443942546299</v>
      </c>
    </row>
    <row r="111" spans="1:5" x14ac:dyDescent="0.2">
      <c r="A111" t="s">
        <v>710</v>
      </c>
      <c r="B111" t="s">
        <v>711</v>
      </c>
      <c r="C111">
        <v>333600</v>
      </c>
      <c r="D111" s="164">
        <v>45971.664069675928</v>
      </c>
      <c r="E111" s="164">
        <v>46234.443942546299</v>
      </c>
    </row>
    <row r="112" spans="1:5" x14ac:dyDescent="0.2">
      <c r="A112" t="s">
        <v>712</v>
      </c>
      <c r="B112" t="s">
        <v>713</v>
      </c>
      <c r="C112">
        <v>118000</v>
      </c>
      <c r="D112" s="164">
        <v>45971.664069675928</v>
      </c>
      <c r="E112" s="164">
        <v>46234.443942546299</v>
      </c>
    </row>
    <row r="113" spans="1:5" x14ac:dyDescent="0.2">
      <c r="A113" t="s">
        <v>714</v>
      </c>
      <c r="B113" t="s">
        <v>715</v>
      </c>
      <c r="C113">
        <v>160000</v>
      </c>
      <c r="D113" s="164">
        <v>45971.664069675928</v>
      </c>
      <c r="E113" s="164">
        <v>46234.443942546299</v>
      </c>
    </row>
    <row r="114" spans="1:5" x14ac:dyDescent="0.2">
      <c r="A114" t="s">
        <v>716</v>
      </c>
      <c r="B114" t="s">
        <v>717</v>
      </c>
      <c r="C114">
        <v>169000</v>
      </c>
      <c r="D114" s="164">
        <v>45971.664069675928</v>
      </c>
      <c r="E114" s="164">
        <v>46234.443942546299</v>
      </c>
    </row>
    <row r="115" spans="1:5" x14ac:dyDescent="0.2">
      <c r="A115" t="s">
        <v>718</v>
      </c>
      <c r="B115" t="s">
        <v>719</v>
      </c>
      <c r="C115">
        <v>184800</v>
      </c>
      <c r="D115" s="164">
        <v>45971.664069675928</v>
      </c>
      <c r="E115" s="164">
        <v>46234.443942546299</v>
      </c>
    </row>
    <row r="116" spans="1:5" x14ac:dyDescent="0.2">
      <c r="A116" t="s">
        <v>720</v>
      </c>
      <c r="B116" t="s">
        <v>721</v>
      </c>
      <c r="C116">
        <v>197000</v>
      </c>
      <c r="D116" s="164">
        <v>45971.664069675928</v>
      </c>
      <c r="E116" s="164">
        <v>46234.443942546299</v>
      </c>
    </row>
    <row r="117" spans="1:5" x14ac:dyDescent="0.2">
      <c r="A117" t="s">
        <v>722</v>
      </c>
      <c r="B117" t="s">
        <v>723</v>
      </c>
      <c r="C117">
        <v>177000</v>
      </c>
      <c r="D117" s="164">
        <v>45971.664069675928</v>
      </c>
      <c r="E117" s="164">
        <v>46234.443942546299</v>
      </c>
    </row>
    <row r="118" spans="1:5" x14ac:dyDescent="0.2">
      <c r="A118" t="s">
        <v>724</v>
      </c>
      <c r="B118" t="s">
        <v>725</v>
      </c>
      <c r="C118">
        <v>181200</v>
      </c>
      <c r="D118" s="164">
        <v>45971.664069675928</v>
      </c>
      <c r="E118" s="164">
        <v>46234.443942546299</v>
      </c>
    </row>
    <row r="119" spans="1:5" x14ac:dyDescent="0.2">
      <c r="A119" t="s">
        <v>726</v>
      </c>
      <c r="B119" t="s">
        <v>727</v>
      </c>
      <c r="C119">
        <v>194700</v>
      </c>
      <c r="D119" s="164">
        <v>45971.664069675928</v>
      </c>
      <c r="E119" s="164">
        <v>46234.443942546299</v>
      </c>
    </row>
    <row r="120" spans="1:5" x14ac:dyDescent="0.2">
      <c r="A120" t="s">
        <v>1529</v>
      </c>
      <c r="B120" t="s">
        <v>1530</v>
      </c>
      <c r="C120">
        <v>110000</v>
      </c>
      <c r="D120" s="164">
        <v>45971.664069675928</v>
      </c>
      <c r="E120" s="164">
        <v>46234.443942546299</v>
      </c>
    </row>
    <row r="121" spans="1:5" x14ac:dyDescent="0.2">
      <c r="A121" t="s">
        <v>728</v>
      </c>
      <c r="B121" t="s">
        <v>729</v>
      </c>
      <c r="C121">
        <v>115500</v>
      </c>
      <c r="D121" s="164">
        <v>45971.664069675928</v>
      </c>
      <c r="E121" s="164">
        <v>46234.443942546299</v>
      </c>
    </row>
    <row r="122" spans="1:5" x14ac:dyDescent="0.2">
      <c r="A122" t="s">
        <v>730</v>
      </c>
      <c r="B122" t="s">
        <v>731</v>
      </c>
      <c r="C122">
        <v>139500</v>
      </c>
      <c r="D122" s="164">
        <v>45971.664069675928</v>
      </c>
      <c r="E122" s="164">
        <v>46234.443942546299</v>
      </c>
    </row>
    <row r="123" spans="1:5" x14ac:dyDescent="0.2">
      <c r="A123" t="s">
        <v>732</v>
      </c>
      <c r="B123" t="s">
        <v>733</v>
      </c>
      <c r="C123">
        <v>150000</v>
      </c>
      <c r="D123" s="164">
        <v>45971.664069675928</v>
      </c>
      <c r="E123" s="164">
        <v>46234.443942546299</v>
      </c>
    </row>
    <row r="124" spans="1:5" x14ac:dyDescent="0.2">
      <c r="A124" t="s">
        <v>734</v>
      </c>
      <c r="B124" t="s">
        <v>735</v>
      </c>
      <c r="C124">
        <v>136000</v>
      </c>
      <c r="D124" s="164">
        <v>45971.664069675928</v>
      </c>
      <c r="E124" s="164">
        <v>46234.443942546299</v>
      </c>
    </row>
    <row r="125" spans="1:5" x14ac:dyDescent="0.2">
      <c r="A125" t="s">
        <v>736</v>
      </c>
      <c r="B125" t="s">
        <v>737</v>
      </c>
      <c r="C125">
        <v>144500</v>
      </c>
      <c r="D125" s="164">
        <v>45971.664069675928</v>
      </c>
      <c r="E125" s="164">
        <v>46234.443942546299</v>
      </c>
    </row>
    <row r="126" spans="1:5" x14ac:dyDescent="0.2">
      <c r="A126" t="s">
        <v>738</v>
      </c>
      <c r="B126" t="s">
        <v>739</v>
      </c>
      <c r="C126">
        <v>154500</v>
      </c>
      <c r="D126" s="164">
        <v>45971.664069675928</v>
      </c>
      <c r="E126" s="164">
        <v>46234.443942546299</v>
      </c>
    </row>
    <row r="127" spans="1:5" x14ac:dyDescent="0.2">
      <c r="A127" t="s">
        <v>740</v>
      </c>
      <c r="B127" t="s">
        <v>741</v>
      </c>
      <c r="C127">
        <v>174200</v>
      </c>
      <c r="D127" s="164">
        <v>45971.664069675928</v>
      </c>
      <c r="E127" s="164">
        <v>46234.443942546299</v>
      </c>
    </row>
    <row r="128" spans="1:5" x14ac:dyDescent="0.2">
      <c r="A128" t="s">
        <v>742</v>
      </c>
      <c r="B128" t="s">
        <v>743</v>
      </c>
      <c r="C128">
        <v>187700</v>
      </c>
      <c r="D128" s="164">
        <v>45971.664069675928</v>
      </c>
      <c r="E128" s="164">
        <v>46234.443942546299</v>
      </c>
    </row>
    <row r="129" spans="1:5" x14ac:dyDescent="0.2">
      <c r="A129" t="s">
        <v>744</v>
      </c>
      <c r="B129" t="s">
        <v>745</v>
      </c>
      <c r="C129">
        <v>750000</v>
      </c>
      <c r="D129" s="164">
        <v>45971.664069675928</v>
      </c>
      <c r="E129" s="164">
        <v>46234.443942546299</v>
      </c>
    </row>
    <row r="130" spans="1:5" x14ac:dyDescent="0.2">
      <c r="A130" t="s">
        <v>746</v>
      </c>
      <c r="B130" t="s">
        <v>747</v>
      </c>
      <c r="C130">
        <v>833000</v>
      </c>
      <c r="D130" s="164">
        <v>45971.664069675928</v>
      </c>
      <c r="E130" s="164">
        <v>46234.443942546299</v>
      </c>
    </row>
    <row r="131" spans="1:5" x14ac:dyDescent="0.2">
      <c r="A131" t="s">
        <v>748</v>
      </c>
      <c r="B131" t="s">
        <v>749</v>
      </c>
      <c r="C131">
        <v>833000</v>
      </c>
      <c r="D131" s="164">
        <v>45971.664069675928</v>
      </c>
      <c r="E131" s="164">
        <v>46234.443942546299</v>
      </c>
    </row>
    <row r="132" spans="1:5" x14ac:dyDescent="0.2">
      <c r="A132" t="s">
        <v>750</v>
      </c>
      <c r="B132" t="s">
        <v>751</v>
      </c>
      <c r="C132">
        <v>910000</v>
      </c>
      <c r="D132" s="164">
        <v>45971.664069675928</v>
      </c>
      <c r="E132" s="164">
        <v>46234.443942546299</v>
      </c>
    </row>
    <row r="133" spans="1:5" x14ac:dyDescent="0.2">
      <c r="A133" t="s">
        <v>1325</v>
      </c>
      <c r="B133" t="s">
        <v>1326</v>
      </c>
      <c r="C133">
        <v>870000</v>
      </c>
      <c r="D133" s="164">
        <v>45971.664069675928</v>
      </c>
      <c r="E133" s="164">
        <v>46234.443942546299</v>
      </c>
    </row>
    <row r="134" spans="1:5" x14ac:dyDescent="0.2">
      <c r="A134" t="s">
        <v>1321</v>
      </c>
      <c r="B134" t="s">
        <v>1322</v>
      </c>
      <c r="C134">
        <v>910000</v>
      </c>
      <c r="D134" s="164">
        <v>45971.664069675928</v>
      </c>
      <c r="E134" s="164">
        <v>46234.443942546299</v>
      </c>
    </row>
    <row r="135" spans="1:5" x14ac:dyDescent="0.2">
      <c r="A135" t="s">
        <v>1323</v>
      </c>
      <c r="B135" t="s">
        <v>1324</v>
      </c>
      <c r="C135">
        <v>875000</v>
      </c>
      <c r="D135" s="164">
        <v>45971.664069675928</v>
      </c>
      <c r="E135" s="164">
        <v>46234.443942546299</v>
      </c>
    </row>
    <row r="136" spans="1:5" x14ac:dyDescent="0.2">
      <c r="A136" t="s">
        <v>752</v>
      </c>
      <c r="B136" t="s">
        <v>753</v>
      </c>
      <c r="C136">
        <v>987000</v>
      </c>
      <c r="D136" s="164">
        <v>45971.664069675928</v>
      </c>
      <c r="E136" s="164">
        <v>46234.443942546299</v>
      </c>
    </row>
    <row r="137" spans="1:5" x14ac:dyDescent="0.2">
      <c r="A137" t="s">
        <v>754</v>
      </c>
      <c r="B137" t="s">
        <v>755</v>
      </c>
      <c r="C137">
        <v>255500</v>
      </c>
      <c r="D137" s="164">
        <v>45971.664069675928</v>
      </c>
      <c r="E137" s="164">
        <v>46234.443942546299</v>
      </c>
    </row>
    <row r="138" spans="1:5" x14ac:dyDescent="0.2">
      <c r="A138" t="s">
        <v>756</v>
      </c>
      <c r="B138" t="s">
        <v>757</v>
      </c>
      <c r="C138">
        <v>270000</v>
      </c>
      <c r="D138" s="164">
        <v>45971.664069675928</v>
      </c>
      <c r="E138" s="164">
        <v>46234.443942546299</v>
      </c>
    </row>
    <row r="139" spans="1:5" x14ac:dyDescent="0.2">
      <c r="A139" t="s">
        <v>758</v>
      </c>
      <c r="B139" t="s">
        <v>759</v>
      </c>
      <c r="C139">
        <v>315000</v>
      </c>
      <c r="D139" s="164">
        <v>45971.664069675928</v>
      </c>
      <c r="E139" s="164">
        <v>46234.443942546299</v>
      </c>
    </row>
    <row r="140" spans="1:5" x14ac:dyDescent="0.2">
      <c r="A140" t="s">
        <v>760</v>
      </c>
      <c r="B140" t="s">
        <v>761</v>
      </c>
      <c r="C140">
        <v>412000</v>
      </c>
      <c r="D140" s="164">
        <v>45971.664069675928</v>
      </c>
      <c r="E140" s="164">
        <v>46234.443942546299</v>
      </c>
    </row>
    <row r="141" spans="1:5" x14ac:dyDescent="0.2">
      <c r="A141" t="s">
        <v>762</v>
      </c>
      <c r="B141" t="s">
        <v>763</v>
      </c>
      <c r="C141">
        <v>450000</v>
      </c>
      <c r="D141" s="164">
        <v>45971.664069675928</v>
      </c>
      <c r="E141" s="164">
        <v>46234.443942546299</v>
      </c>
    </row>
    <row r="142" spans="1:5" x14ac:dyDescent="0.2">
      <c r="A142" t="s">
        <v>764</v>
      </c>
      <c r="B142" t="s">
        <v>765</v>
      </c>
      <c r="C142">
        <v>656000</v>
      </c>
      <c r="D142" s="164">
        <v>45971.664069675928</v>
      </c>
      <c r="E142" s="164">
        <v>46234.443942546299</v>
      </c>
    </row>
    <row r="143" spans="1:5" x14ac:dyDescent="0.2">
      <c r="A143" t="s">
        <v>766</v>
      </c>
      <c r="B143" t="s">
        <v>767</v>
      </c>
      <c r="C143">
        <v>766106</v>
      </c>
      <c r="D143" s="164">
        <v>45971.664069675928</v>
      </c>
      <c r="E143" s="164">
        <v>46234.443942546299</v>
      </c>
    </row>
    <row r="144" spans="1:5" x14ac:dyDescent="0.2">
      <c r="A144" t="s">
        <v>768</v>
      </c>
      <c r="B144" t="s">
        <v>769</v>
      </c>
      <c r="C144">
        <v>660000</v>
      </c>
      <c r="D144" s="164">
        <v>45971.664069675928</v>
      </c>
      <c r="E144" s="164">
        <v>46234.443942546299</v>
      </c>
    </row>
    <row r="145" spans="1:5" x14ac:dyDescent="0.2">
      <c r="A145" t="s">
        <v>770</v>
      </c>
      <c r="B145" t="s">
        <v>771</v>
      </c>
      <c r="C145">
        <v>775000</v>
      </c>
      <c r="D145" s="164">
        <v>45971.664069675928</v>
      </c>
      <c r="E145" s="164">
        <v>46234.443942546299</v>
      </c>
    </row>
    <row r="146" spans="1:5" x14ac:dyDescent="0.2">
      <c r="A146" t="s">
        <v>772</v>
      </c>
      <c r="B146" t="s">
        <v>773</v>
      </c>
      <c r="C146">
        <v>775000</v>
      </c>
      <c r="D146" s="164">
        <v>45971.664069675928</v>
      </c>
      <c r="E146" s="164">
        <v>46234.443942546299</v>
      </c>
    </row>
    <row r="147" spans="1:5" x14ac:dyDescent="0.2">
      <c r="A147" t="s">
        <v>774</v>
      </c>
      <c r="B147" t="s">
        <v>775</v>
      </c>
      <c r="C147">
        <v>775000</v>
      </c>
      <c r="D147" s="164">
        <v>45971.664069675928</v>
      </c>
      <c r="E147" s="164">
        <v>46234.443942546299</v>
      </c>
    </row>
    <row r="148" spans="1:5" x14ac:dyDescent="0.2">
      <c r="A148" t="s">
        <v>776</v>
      </c>
      <c r="B148" t="s">
        <v>777</v>
      </c>
      <c r="C148">
        <v>560000</v>
      </c>
      <c r="D148" s="164">
        <v>45971.664069675928</v>
      </c>
      <c r="E148" s="164">
        <v>46234.443942546299</v>
      </c>
    </row>
    <row r="149" spans="1:5" x14ac:dyDescent="0.2">
      <c r="A149" t="s">
        <v>778</v>
      </c>
      <c r="B149" t="s">
        <v>779</v>
      </c>
      <c r="C149">
        <v>502500</v>
      </c>
      <c r="D149" s="164">
        <v>45971.664069675928</v>
      </c>
      <c r="E149" s="164">
        <v>46234.443942546299</v>
      </c>
    </row>
    <row r="150" spans="1:5" x14ac:dyDescent="0.2">
      <c r="A150" t="s">
        <v>780</v>
      </c>
      <c r="B150" t="s">
        <v>781</v>
      </c>
      <c r="C150">
        <v>560000</v>
      </c>
      <c r="D150" s="164">
        <v>45971.664069675928</v>
      </c>
      <c r="E150" s="164">
        <v>46234.443942546299</v>
      </c>
    </row>
    <row r="151" spans="1:5" x14ac:dyDescent="0.2">
      <c r="A151" t="s">
        <v>782</v>
      </c>
      <c r="B151" t="s">
        <v>783</v>
      </c>
      <c r="C151">
        <v>488000</v>
      </c>
      <c r="D151" s="164">
        <v>45971.664069675928</v>
      </c>
      <c r="E151" s="164">
        <v>46234.443942546299</v>
      </c>
    </row>
    <row r="152" spans="1:5" x14ac:dyDescent="0.2">
      <c r="A152" t="s">
        <v>784</v>
      </c>
      <c r="B152" t="s">
        <v>13</v>
      </c>
      <c r="C152">
        <v>171000</v>
      </c>
      <c r="D152" s="164">
        <v>45971.664069675928</v>
      </c>
      <c r="E152" s="164">
        <v>46234.443942546299</v>
      </c>
    </row>
    <row r="153" spans="1:5" x14ac:dyDescent="0.2">
      <c r="A153" t="s">
        <v>785</v>
      </c>
      <c r="B153" t="s">
        <v>14</v>
      </c>
      <c r="C153">
        <v>395000</v>
      </c>
      <c r="D153" s="164">
        <v>45971.664069675928</v>
      </c>
      <c r="E153" s="164">
        <v>46234.443942546299</v>
      </c>
    </row>
    <row r="154" spans="1:5" x14ac:dyDescent="0.2">
      <c r="A154" t="s">
        <v>786</v>
      </c>
      <c r="B154" t="s">
        <v>15</v>
      </c>
      <c r="C154">
        <v>766800</v>
      </c>
      <c r="D154" s="164">
        <v>45971.664069675928</v>
      </c>
      <c r="E154" s="164">
        <v>46234.443942546299</v>
      </c>
    </row>
    <row r="155" spans="1:5" x14ac:dyDescent="0.2">
      <c r="A155" t="s">
        <v>1585</v>
      </c>
      <c r="B155" t="s">
        <v>1586</v>
      </c>
      <c r="C155">
        <v>54000</v>
      </c>
      <c r="D155" s="164">
        <v>45971.664069675928</v>
      </c>
      <c r="E155" s="164">
        <v>46234.443942546299</v>
      </c>
    </row>
    <row r="156" spans="1:5" x14ac:dyDescent="0.2">
      <c r="A156" t="s">
        <v>787</v>
      </c>
      <c r="B156" t="s">
        <v>788</v>
      </c>
      <c r="C156">
        <v>80997.835000000006</v>
      </c>
      <c r="D156" s="164">
        <v>45971.664069675928</v>
      </c>
      <c r="E156" s="164">
        <v>46234.443942546299</v>
      </c>
    </row>
    <row r="157" spans="1:5" x14ac:dyDescent="0.2">
      <c r="A157" t="s">
        <v>789</v>
      </c>
      <c r="B157" t="s">
        <v>790</v>
      </c>
      <c r="C157">
        <v>585000</v>
      </c>
      <c r="D157" s="164">
        <v>45971.664069675928</v>
      </c>
      <c r="E157" s="164">
        <v>46234.443942546299</v>
      </c>
    </row>
    <row r="158" spans="1:5" x14ac:dyDescent="0.2">
      <c r="A158" t="s">
        <v>791</v>
      </c>
      <c r="B158" t="s">
        <v>792</v>
      </c>
      <c r="C158">
        <v>322500</v>
      </c>
      <c r="D158" s="164">
        <v>45971.664069675928</v>
      </c>
      <c r="E158" s="164">
        <v>46234.443942546299</v>
      </c>
    </row>
    <row r="159" spans="1:5" x14ac:dyDescent="0.2">
      <c r="A159" t="s">
        <v>793</v>
      </c>
      <c r="B159" t="s">
        <v>794</v>
      </c>
      <c r="C159">
        <v>189200</v>
      </c>
      <c r="D159" s="164">
        <v>45971.664069675928</v>
      </c>
      <c r="E159" s="164">
        <v>46234.443942546299</v>
      </c>
    </row>
    <row r="160" spans="1:5" x14ac:dyDescent="0.2">
      <c r="A160" t="s">
        <v>795</v>
      </c>
      <c r="B160" t="s">
        <v>796</v>
      </c>
      <c r="C160">
        <v>38850</v>
      </c>
      <c r="D160" s="164">
        <v>45971.664069675928</v>
      </c>
      <c r="E160" s="164">
        <v>46234.443942546299</v>
      </c>
    </row>
    <row r="161" spans="1:5" x14ac:dyDescent="0.2">
      <c r="A161" t="s">
        <v>797</v>
      </c>
      <c r="B161" t="s">
        <v>798</v>
      </c>
      <c r="C161">
        <v>92500</v>
      </c>
      <c r="D161" s="164">
        <v>45971.664069675928</v>
      </c>
      <c r="E161" s="164">
        <v>46234.443942546299</v>
      </c>
    </row>
    <row r="162" spans="1:5" x14ac:dyDescent="0.2">
      <c r="A162" t="s">
        <v>799</v>
      </c>
      <c r="B162" t="s">
        <v>800</v>
      </c>
      <c r="C162">
        <v>106250</v>
      </c>
      <c r="D162" s="164">
        <v>45971.664069675928</v>
      </c>
      <c r="E162" s="164">
        <v>46234.443942546299</v>
      </c>
    </row>
    <row r="163" spans="1:5" x14ac:dyDescent="0.2">
      <c r="A163" t="s">
        <v>801</v>
      </c>
      <c r="B163" t="s">
        <v>802</v>
      </c>
      <c r="C163">
        <v>99500</v>
      </c>
      <c r="D163" s="164">
        <v>45971.664069675928</v>
      </c>
      <c r="E163" s="164">
        <v>46234.443942546299</v>
      </c>
    </row>
    <row r="164" spans="1:5" x14ac:dyDescent="0.2">
      <c r="A164" t="s">
        <v>803</v>
      </c>
      <c r="B164" t="s">
        <v>804</v>
      </c>
      <c r="C164">
        <v>40600</v>
      </c>
      <c r="D164" s="164">
        <v>45971.664069675928</v>
      </c>
      <c r="E164" s="164">
        <v>46234.443942546299</v>
      </c>
    </row>
    <row r="165" spans="1:5" x14ac:dyDescent="0.2">
      <c r="A165" t="s">
        <v>805</v>
      </c>
      <c r="B165" t="s">
        <v>806</v>
      </c>
      <c r="C165">
        <v>12500</v>
      </c>
      <c r="D165" s="164">
        <v>45971.664069675928</v>
      </c>
      <c r="E165" s="164">
        <v>46234.443942546299</v>
      </c>
    </row>
    <row r="166" spans="1:5" x14ac:dyDescent="0.2">
      <c r="A166" t="s">
        <v>807</v>
      </c>
      <c r="B166" t="s">
        <v>808</v>
      </c>
      <c r="C166">
        <v>13000</v>
      </c>
      <c r="D166" s="164">
        <v>45971.664069675928</v>
      </c>
      <c r="E166" s="164">
        <v>46234.443942546299</v>
      </c>
    </row>
    <row r="167" spans="1:5" x14ac:dyDescent="0.2">
      <c r="A167" t="s">
        <v>809</v>
      </c>
      <c r="B167" t="s">
        <v>810</v>
      </c>
      <c r="C167">
        <v>15000</v>
      </c>
      <c r="D167" s="164">
        <v>45971.664069675928</v>
      </c>
      <c r="E167" s="164">
        <v>46234.443942546299</v>
      </c>
    </row>
    <row r="168" spans="1:5" x14ac:dyDescent="0.2">
      <c r="A168" t="s">
        <v>811</v>
      </c>
      <c r="B168" t="s">
        <v>812</v>
      </c>
      <c r="C168">
        <v>15500</v>
      </c>
      <c r="D168" s="164">
        <v>45971.664069675928</v>
      </c>
      <c r="E168" s="164">
        <v>46234.443942546299</v>
      </c>
    </row>
    <row r="169" spans="1:5" x14ac:dyDescent="0.2">
      <c r="A169" t="s">
        <v>813</v>
      </c>
      <c r="B169" t="s">
        <v>814</v>
      </c>
      <c r="C169">
        <v>18300</v>
      </c>
      <c r="D169" s="164">
        <v>45971.664069675928</v>
      </c>
      <c r="E169" s="164">
        <v>46234.443942546299</v>
      </c>
    </row>
    <row r="170" spans="1:5" x14ac:dyDescent="0.2">
      <c r="A170" t="s">
        <v>815</v>
      </c>
      <c r="B170" t="s">
        <v>816</v>
      </c>
      <c r="C170">
        <v>21500</v>
      </c>
      <c r="D170" s="164">
        <v>45971.664069675928</v>
      </c>
      <c r="E170" s="164">
        <v>46234.443942546299</v>
      </c>
    </row>
    <row r="171" spans="1:5" x14ac:dyDescent="0.2">
      <c r="A171" t="s">
        <v>817</v>
      </c>
      <c r="B171" t="s">
        <v>818</v>
      </c>
      <c r="C171">
        <v>19500</v>
      </c>
      <c r="D171" s="164">
        <v>45971.664069675928</v>
      </c>
      <c r="E171" s="164">
        <v>46234.443942546299</v>
      </c>
    </row>
    <row r="172" spans="1:5" x14ac:dyDescent="0.2">
      <c r="A172" t="s">
        <v>819</v>
      </c>
      <c r="B172" t="s">
        <v>820</v>
      </c>
      <c r="C172">
        <v>22750</v>
      </c>
      <c r="D172" s="164">
        <v>45971.664069675928</v>
      </c>
      <c r="E172" s="164">
        <v>46234.443942546299</v>
      </c>
    </row>
    <row r="173" spans="1:5" x14ac:dyDescent="0.2">
      <c r="A173" t="s">
        <v>821</v>
      </c>
      <c r="B173" t="s">
        <v>822</v>
      </c>
      <c r="C173">
        <v>155000</v>
      </c>
      <c r="D173" s="164">
        <v>45971.664069675928</v>
      </c>
      <c r="E173" s="164">
        <v>46234.443942546299</v>
      </c>
    </row>
    <row r="174" spans="1:5" x14ac:dyDescent="0.2">
      <c r="A174" t="s">
        <v>835</v>
      </c>
      <c r="B174" t="s">
        <v>836</v>
      </c>
      <c r="C174">
        <v>16976</v>
      </c>
      <c r="D174" s="164">
        <v>45971.664069675928</v>
      </c>
      <c r="E174" s="164">
        <v>46234.443942546299</v>
      </c>
    </row>
    <row r="175" spans="1:5" x14ac:dyDescent="0.2">
      <c r="A175" t="s">
        <v>837</v>
      </c>
      <c r="B175" t="s">
        <v>838</v>
      </c>
      <c r="C175">
        <v>36376</v>
      </c>
      <c r="D175" s="164">
        <v>45971.664069675928</v>
      </c>
      <c r="E175" s="164">
        <v>46234.443942546299</v>
      </c>
    </row>
    <row r="176" spans="1:5" x14ac:dyDescent="0.2">
      <c r="A176" t="s">
        <v>960</v>
      </c>
      <c r="B176" t="s">
        <v>961</v>
      </c>
      <c r="C176">
        <v>1320</v>
      </c>
      <c r="D176" s="164">
        <v>45971.664069675928</v>
      </c>
      <c r="E176" s="164">
        <v>46234.443942546299</v>
      </c>
    </row>
    <row r="177" spans="1:5" x14ac:dyDescent="0.2">
      <c r="A177" t="s">
        <v>823</v>
      </c>
      <c r="B177" t="s">
        <v>824</v>
      </c>
      <c r="C177">
        <v>7787</v>
      </c>
      <c r="D177" s="164">
        <v>45971.664069675928</v>
      </c>
      <c r="E177" s="164">
        <v>46234.443942546299</v>
      </c>
    </row>
    <row r="178" spans="1:5" x14ac:dyDescent="0.2">
      <c r="A178" t="s">
        <v>827</v>
      </c>
      <c r="B178" t="s">
        <v>828</v>
      </c>
      <c r="C178">
        <v>47450</v>
      </c>
      <c r="D178" s="164">
        <v>45971.664069675928</v>
      </c>
      <c r="E178" s="164">
        <v>46234.443942546299</v>
      </c>
    </row>
    <row r="179" spans="1:5" x14ac:dyDescent="0.2">
      <c r="A179" t="s">
        <v>829</v>
      </c>
      <c r="B179" t="s">
        <v>830</v>
      </c>
      <c r="C179">
        <v>47450</v>
      </c>
      <c r="D179" s="164">
        <v>45971.664069675928</v>
      </c>
      <c r="E179" s="164">
        <v>46234.443942546299</v>
      </c>
    </row>
    <row r="180" spans="1:5" x14ac:dyDescent="0.2">
      <c r="A180" t="s">
        <v>831</v>
      </c>
      <c r="B180" t="s">
        <v>832</v>
      </c>
      <c r="C180">
        <v>75000</v>
      </c>
      <c r="D180" s="164">
        <v>45971.664069675928</v>
      </c>
      <c r="E180" s="164">
        <v>46234.443942546299</v>
      </c>
    </row>
    <row r="181" spans="1:5" x14ac:dyDescent="0.2">
      <c r="A181" t="s">
        <v>833</v>
      </c>
      <c r="B181" t="s">
        <v>834</v>
      </c>
      <c r="C181">
        <v>80500</v>
      </c>
      <c r="D181" s="164">
        <v>45971.664069675928</v>
      </c>
      <c r="E181" s="164">
        <v>46234.443942546299</v>
      </c>
    </row>
    <row r="182" spans="1:5" x14ac:dyDescent="0.2">
      <c r="A182" t="s">
        <v>825</v>
      </c>
      <c r="B182" t="s">
        <v>826</v>
      </c>
      <c r="C182">
        <v>47600</v>
      </c>
      <c r="D182" s="164">
        <v>45971.664069675928</v>
      </c>
      <c r="E182" s="164">
        <v>46234.443942546299</v>
      </c>
    </row>
    <row r="183" spans="1:5" x14ac:dyDescent="0.2">
      <c r="A183" t="s">
        <v>839</v>
      </c>
      <c r="B183" t="s">
        <v>840</v>
      </c>
      <c r="C183">
        <v>1500</v>
      </c>
      <c r="D183" s="164">
        <v>45971.664069675928</v>
      </c>
      <c r="E183" s="164">
        <v>46234.443942546299</v>
      </c>
    </row>
    <row r="184" spans="1:5" x14ac:dyDescent="0.2">
      <c r="A184" t="s">
        <v>841</v>
      </c>
      <c r="B184" t="s">
        <v>842</v>
      </c>
      <c r="C184">
        <v>1500</v>
      </c>
      <c r="D184" s="164">
        <v>45971.664069675928</v>
      </c>
      <c r="E184" s="164">
        <v>46234.443942546299</v>
      </c>
    </row>
    <row r="185" spans="1:5" x14ac:dyDescent="0.2">
      <c r="A185" t="s">
        <v>843</v>
      </c>
      <c r="B185" t="s">
        <v>844</v>
      </c>
      <c r="C185">
        <v>1600</v>
      </c>
      <c r="D185" s="164">
        <v>45971.664069675928</v>
      </c>
      <c r="E185" s="164">
        <v>46234.443942546299</v>
      </c>
    </row>
    <row r="186" spans="1:5" x14ac:dyDescent="0.2">
      <c r="A186" t="s">
        <v>845</v>
      </c>
      <c r="B186" t="s">
        <v>846</v>
      </c>
      <c r="C186">
        <v>1675</v>
      </c>
      <c r="D186" s="164">
        <v>45971.664069675928</v>
      </c>
      <c r="E186" s="164">
        <v>46234.443942546299</v>
      </c>
    </row>
    <row r="187" spans="1:5" x14ac:dyDescent="0.2">
      <c r="A187" t="s">
        <v>847</v>
      </c>
      <c r="B187" t="s">
        <v>848</v>
      </c>
      <c r="C187">
        <v>1320</v>
      </c>
      <c r="D187" s="164">
        <v>45971.664069675928</v>
      </c>
      <c r="E187" s="164">
        <v>46234.443942546299</v>
      </c>
    </row>
    <row r="188" spans="1:5" x14ac:dyDescent="0.2">
      <c r="A188" t="s">
        <v>849</v>
      </c>
      <c r="B188" t="s">
        <v>850</v>
      </c>
      <c r="C188">
        <v>2200</v>
      </c>
      <c r="D188" s="164">
        <v>45971.664069675928</v>
      </c>
      <c r="E188" s="164">
        <v>46234.443942546299</v>
      </c>
    </row>
    <row r="189" spans="1:5" x14ac:dyDescent="0.2">
      <c r="A189" t="s">
        <v>851</v>
      </c>
      <c r="B189" t="s">
        <v>852</v>
      </c>
      <c r="C189">
        <v>2450</v>
      </c>
      <c r="D189" s="164">
        <v>45971.664069675928</v>
      </c>
      <c r="E189" s="164">
        <v>46234.443942546299</v>
      </c>
    </row>
    <row r="190" spans="1:5" x14ac:dyDescent="0.2">
      <c r="A190" t="s">
        <v>853</v>
      </c>
      <c r="B190" t="s">
        <v>854</v>
      </c>
      <c r="C190">
        <v>2450</v>
      </c>
      <c r="D190" s="164">
        <v>45971.664069675928</v>
      </c>
      <c r="E190" s="164">
        <v>46234.443942546299</v>
      </c>
    </row>
    <row r="191" spans="1:5" x14ac:dyDescent="0.2">
      <c r="A191" t="s">
        <v>855</v>
      </c>
      <c r="B191" t="s">
        <v>856</v>
      </c>
      <c r="C191">
        <v>2500</v>
      </c>
      <c r="D191" s="164">
        <v>45971.664069675928</v>
      </c>
      <c r="E191" s="164">
        <v>46234.443942546299</v>
      </c>
    </row>
    <row r="192" spans="1:5" x14ac:dyDescent="0.2">
      <c r="A192" t="s">
        <v>857</v>
      </c>
      <c r="B192" t="s">
        <v>858</v>
      </c>
      <c r="C192">
        <v>2800</v>
      </c>
      <c r="D192" s="164">
        <v>45971.664069675928</v>
      </c>
      <c r="E192" s="164">
        <v>46234.443942546299</v>
      </c>
    </row>
    <row r="193" spans="1:5" x14ac:dyDescent="0.2">
      <c r="A193" t="s">
        <v>859</v>
      </c>
      <c r="B193" t="s">
        <v>860</v>
      </c>
      <c r="C193">
        <v>2800</v>
      </c>
      <c r="D193" s="164">
        <v>45971.664069675928</v>
      </c>
      <c r="E193" s="164">
        <v>46234.443942546299</v>
      </c>
    </row>
    <row r="194" spans="1:5" x14ac:dyDescent="0.2">
      <c r="A194" t="s">
        <v>861</v>
      </c>
      <c r="B194" t="s">
        <v>862</v>
      </c>
      <c r="C194">
        <v>3350</v>
      </c>
      <c r="D194" s="164">
        <v>45971.664069675928</v>
      </c>
      <c r="E194" s="164">
        <v>46234.443942546299</v>
      </c>
    </row>
    <row r="195" spans="1:5" x14ac:dyDescent="0.2">
      <c r="A195" t="s">
        <v>863</v>
      </c>
      <c r="B195" t="s">
        <v>864</v>
      </c>
      <c r="C195">
        <v>3300</v>
      </c>
      <c r="D195" s="164">
        <v>45971.664069675928</v>
      </c>
      <c r="E195" s="164">
        <v>46234.443942546299</v>
      </c>
    </row>
    <row r="196" spans="1:5" x14ac:dyDescent="0.2">
      <c r="A196" t="s">
        <v>865</v>
      </c>
      <c r="B196" t="s">
        <v>866</v>
      </c>
      <c r="C196">
        <v>3350</v>
      </c>
      <c r="D196" s="164">
        <v>45971.664069675928</v>
      </c>
      <c r="E196" s="164">
        <v>46234.443942546299</v>
      </c>
    </row>
    <row r="197" spans="1:5" x14ac:dyDescent="0.2">
      <c r="A197" t="s">
        <v>867</v>
      </c>
      <c r="B197" t="s">
        <v>868</v>
      </c>
      <c r="C197">
        <v>11850</v>
      </c>
      <c r="D197" s="164">
        <v>45971.664069675928</v>
      </c>
      <c r="E197" s="164">
        <v>46234.443942546299</v>
      </c>
    </row>
    <row r="198" spans="1:5" x14ac:dyDescent="0.2">
      <c r="A198" t="s">
        <v>869</v>
      </c>
      <c r="B198" t="s">
        <v>870</v>
      </c>
      <c r="C198">
        <v>3600</v>
      </c>
      <c r="D198" s="164">
        <v>45971.664069675928</v>
      </c>
      <c r="E198" s="164">
        <v>46234.443942546299</v>
      </c>
    </row>
    <row r="199" spans="1:5" x14ac:dyDescent="0.2">
      <c r="A199" t="s">
        <v>871</v>
      </c>
      <c r="B199" t="s">
        <v>872</v>
      </c>
      <c r="C199">
        <v>3789</v>
      </c>
      <c r="D199" s="164">
        <v>45971.664069675928</v>
      </c>
      <c r="E199" s="164">
        <v>46234.443942546299</v>
      </c>
    </row>
    <row r="200" spans="1:5" x14ac:dyDescent="0.2">
      <c r="A200" t="s">
        <v>873</v>
      </c>
      <c r="B200" t="s">
        <v>874</v>
      </c>
      <c r="C200">
        <v>9062</v>
      </c>
      <c r="D200" s="164">
        <v>45971.664069675928</v>
      </c>
      <c r="E200" s="164">
        <v>46234.443942546299</v>
      </c>
    </row>
    <row r="201" spans="1:5" x14ac:dyDescent="0.2">
      <c r="A201" t="s">
        <v>875</v>
      </c>
      <c r="B201" t="s">
        <v>876</v>
      </c>
      <c r="C201">
        <v>3800</v>
      </c>
      <c r="D201" s="164">
        <v>45971.664069675928</v>
      </c>
      <c r="E201" s="164">
        <v>46234.443942546299</v>
      </c>
    </row>
    <row r="202" spans="1:5" x14ac:dyDescent="0.2">
      <c r="A202" t="s">
        <v>877</v>
      </c>
      <c r="B202" t="s">
        <v>878</v>
      </c>
      <c r="C202">
        <v>5150</v>
      </c>
      <c r="D202" s="164">
        <v>45971.664069675928</v>
      </c>
      <c r="E202" s="164">
        <v>46234.443942546299</v>
      </c>
    </row>
    <row r="203" spans="1:5" x14ac:dyDescent="0.2">
      <c r="A203" t="s">
        <v>879</v>
      </c>
      <c r="B203" t="s">
        <v>880</v>
      </c>
      <c r="C203">
        <v>5500</v>
      </c>
      <c r="D203" s="164">
        <v>45971.664069675928</v>
      </c>
      <c r="E203" s="164">
        <v>46234.443942546299</v>
      </c>
    </row>
    <row r="204" spans="1:5" x14ac:dyDescent="0.2">
      <c r="A204" t="s">
        <v>881</v>
      </c>
      <c r="B204" t="s">
        <v>882</v>
      </c>
      <c r="C204">
        <v>4990</v>
      </c>
      <c r="D204" s="164">
        <v>45971.664069675928</v>
      </c>
      <c r="E204" s="164">
        <v>46234.443942546299</v>
      </c>
    </row>
    <row r="205" spans="1:5" x14ac:dyDescent="0.2">
      <c r="A205" t="s">
        <v>883</v>
      </c>
      <c r="B205" t="s">
        <v>884</v>
      </c>
      <c r="C205">
        <v>6290</v>
      </c>
      <c r="D205" s="164">
        <v>45971.664069675928</v>
      </c>
      <c r="E205" s="164">
        <v>46234.443942546299</v>
      </c>
    </row>
    <row r="206" spans="1:5" x14ac:dyDescent="0.2">
      <c r="A206" t="s">
        <v>885</v>
      </c>
      <c r="B206" t="s">
        <v>886</v>
      </c>
      <c r="C206">
        <v>5990</v>
      </c>
      <c r="D206" s="164">
        <v>45971.664069675928</v>
      </c>
      <c r="E206" s="164">
        <v>46234.443942546299</v>
      </c>
    </row>
    <row r="207" spans="1:5" x14ac:dyDescent="0.2">
      <c r="A207" t="s">
        <v>887</v>
      </c>
      <c r="B207" t="s">
        <v>888</v>
      </c>
      <c r="C207">
        <v>6300</v>
      </c>
      <c r="D207" s="164">
        <v>45971.664069675928</v>
      </c>
      <c r="E207" s="164">
        <v>46234.443942546299</v>
      </c>
    </row>
    <row r="208" spans="1:5" x14ac:dyDescent="0.2">
      <c r="A208" t="s">
        <v>889</v>
      </c>
      <c r="B208" t="s">
        <v>890</v>
      </c>
      <c r="C208">
        <v>8400</v>
      </c>
      <c r="D208" s="164">
        <v>45971.664069675928</v>
      </c>
      <c r="E208" s="164">
        <v>46234.443942546299</v>
      </c>
    </row>
    <row r="209" spans="1:5" x14ac:dyDescent="0.2">
      <c r="A209" t="s">
        <v>891</v>
      </c>
      <c r="B209" t="s">
        <v>892</v>
      </c>
      <c r="C209">
        <v>8600</v>
      </c>
      <c r="D209" s="164">
        <v>45971.664069675928</v>
      </c>
      <c r="E209" s="164">
        <v>46234.443942546299</v>
      </c>
    </row>
    <row r="210" spans="1:5" x14ac:dyDescent="0.2">
      <c r="A210" t="s">
        <v>893</v>
      </c>
      <c r="B210" t="s">
        <v>894</v>
      </c>
      <c r="C210">
        <v>11850</v>
      </c>
      <c r="D210" s="164">
        <v>45971.664069675928</v>
      </c>
      <c r="E210" s="164">
        <v>46234.443942546299</v>
      </c>
    </row>
    <row r="211" spans="1:5" x14ac:dyDescent="0.2">
      <c r="A211" t="s">
        <v>895</v>
      </c>
      <c r="B211" t="s">
        <v>896</v>
      </c>
      <c r="C211">
        <v>10700</v>
      </c>
      <c r="D211" s="164">
        <v>45971.664069675928</v>
      </c>
      <c r="E211" s="164">
        <v>46234.443942546299</v>
      </c>
    </row>
    <row r="212" spans="1:5" x14ac:dyDescent="0.2">
      <c r="A212" t="s">
        <v>1340</v>
      </c>
      <c r="B212" t="s">
        <v>1341</v>
      </c>
      <c r="C212">
        <v>19000</v>
      </c>
      <c r="D212" s="164">
        <v>45971.664069675928</v>
      </c>
      <c r="E212" s="164">
        <v>46234.443942546299</v>
      </c>
    </row>
    <row r="213" spans="1:5" x14ac:dyDescent="0.2">
      <c r="A213" t="s">
        <v>897</v>
      </c>
      <c r="B213" t="s">
        <v>898</v>
      </c>
      <c r="C213">
        <v>6750</v>
      </c>
      <c r="D213" s="164">
        <v>45971.664069675928</v>
      </c>
      <c r="E213" s="164">
        <v>46234.443942546299</v>
      </c>
    </row>
    <row r="214" spans="1:5" x14ac:dyDescent="0.2">
      <c r="A214" t="s">
        <v>1347</v>
      </c>
      <c r="B214" t="s">
        <v>1348</v>
      </c>
      <c r="C214">
        <v>16830</v>
      </c>
      <c r="D214" s="164">
        <v>45971.664069675928</v>
      </c>
      <c r="E214" s="164">
        <v>46234.443942546299</v>
      </c>
    </row>
    <row r="215" spans="1:5" x14ac:dyDescent="0.2">
      <c r="A215" t="s">
        <v>899</v>
      </c>
      <c r="B215" t="s">
        <v>900</v>
      </c>
      <c r="C215">
        <v>14800</v>
      </c>
      <c r="D215" s="164">
        <v>45971.664069675928</v>
      </c>
      <c r="E215" s="164">
        <v>46234.443942546299</v>
      </c>
    </row>
    <row r="216" spans="1:5" x14ac:dyDescent="0.2">
      <c r="A216" t="s">
        <v>901</v>
      </c>
      <c r="B216" t="s">
        <v>902</v>
      </c>
      <c r="C216">
        <v>12500</v>
      </c>
      <c r="D216" s="164">
        <v>45971.664069675928</v>
      </c>
      <c r="E216" s="164">
        <v>46234.443942546299</v>
      </c>
    </row>
    <row r="217" spans="1:5" x14ac:dyDescent="0.2">
      <c r="A217" t="s">
        <v>903</v>
      </c>
      <c r="B217" t="s">
        <v>904</v>
      </c>
      <c r="C217">
        <v>13870</v>
      </c>
      <c r="D217" s="164">
        <v>45971.664069675928</v>
      </c>
      <c r="E217" s="164">
        <v>46234.443942546299</v>
      </c>
    </row>
    <row r="218" spans="1:5" x14ac:dyDescent="0.2">
      <c r="A218" t="s">
        <v>905</v>
      </c>
      <c r="B218" t="s">
        <v>906</v>
      </c>
      <c r="C218">
        <v>17110</v>
      </c>
      <c r="D218" s="164">
        <v>45971.664069675928</v>
      </c>
      <c r="E218" s="164">
        <v>46234.443942546299</v>
      </c>
    </row>
    <row r="219" spans="1:5" x14ac:dyDescent="0.2">
      <c r="A219" t="s">
        <v>907</v>
      </c>
      <c r="B219" t="s">
        <v>908</v>
      </c>
      <c r="C219">
        <v>15100</v>
      </c>
      <c r="D219" s="164">
        <v>45971.664069675928</v>
      </c>
      <c r="E219" s="164">
        <v>46234.443942546299</v>
      </c>
    </row>
    <row r="220" spans="1:5" x14ac:dyDescent="0.2">
      <c r="A220" t="s">
        <v>909</v>
      </c>
      <c r="B220" t="s">
        <v>910</v>
      </c>
      <c r="C220">
        <v>14800</v>
      </c>
      <c r="D220" s="164">
        <v>45971.664069675928</v>
      </c>
      <c r="E220" s="164">
        <v>46234.443942546299</v>
      </c>
    </row>
    <row r="221" spans="1:5" x14ac:dyDescent="0.2">
      <c r="A221" t="s">
        <v>911</v>
      </c>
      <c r="B221" t="s">
        <v>912</v>
      </c>
      <c r="C221">
        <v>30800</v>
      </c>
      <c r="D221" s="164">
        <v>45971.664069675928</v>
      </c>
      <c r="E221" s="164">
        <v>46234.443942546299</v>
      </c>
    </row>
    <row r="222" spans="1:5" x14ac:dyDescent="0.2">
      <c r="A222" t="s">
        <v>913</v>
      </c>
      <c r="B222" t="s">
        <v>914</v>
      </c>
      <c r="C222">
        <v>39500</v>
      </c>
      <c r="D222" s="164">
        <v>45971.664069675928</v>
      </c>
      <c r="E222" s="164">
        <v>46234.443942546299</v>
      </c>
    </row>
    <row r="223" spans="1:5" x14ac:dyDescent="0.2">
      <c r="A223" t="s">
        <v>915</v>
      </c>
      <c r="B223" t="s">
        <v>916</v>
      </c>
      <c r="C223">
        <v>10700</v>
      </c>
      <c r="D223" s="164">
        <v>45971.664069675928</v>
      </c>
      <c r="E223" s="164">
        <v>46234.443942546299</v>
      </c>
    </row>
    <row r="224" spans="1:5" x14ac:dyDescent="0.2">
      <c r="A224" t="s">
        <v>917</v>
      </c>
      <c r="B224" t="s">
        <v>918</v>
      </c>
      <c r="C224">
        <v>8645</v>
      </c>
      <c r="D224" s="164">
        <v>45971.664069675928</v>
      </c>
      <c r="E224" s="164">
        <v>46234.443942546299</v>
      </c>
    </row>
    <row r="225" spans="1:5" x14ac:dyDescent="0.2">
      <c r="A225" t="s">
        <v>919</v>
      </c>
      <c r="B225" t="s">
        <v>920</v>
      </c>
      <c r="C225">
        <v>30300</v>
      </c>
      <c r="D225" s="164">
        <v>45971.664069675928</v>
      </c>
      <c r="E225" s="164">
        <v>46234.443942546299</v>
      </c>
    </row>
    <row r="226" spans="1:5" x14ac:dyDescent="0.2">
      <c r="A226" t="s">
        <v>921</v>
      </c>
      <c r="B226" t="s">
        <v>922</v>
      </c>
      <c r="C226">
        <v>16300</v>
      </c>
      <c r="D226" s="164">
        <v>45971.664069675928</v>
      </c>
      <c r="E226" s="164">
        <v>46234.443942546299</v>
      </c>
    </row>
    <row r="227" spans="1:5" x14ac:dyDescent="0.2">
      <c r="A227" t="s">
        <v>923</v>
      </c>
      <c r="B227" t="s">
        <v>924</v>
      </c>
      <c r="C227">
        <v>36100</v>
      </c>
      <c r="D227" s="164">
        <v>45971.664069675928</v>
      </c>
      <c r="E227" s="164">
        <v>46234.443942546299</v>
      </c>
    </row>
    <row r="228" spans="1:5" x14ac:dyDescent="0.2">
      <c r="A228" t="s">
        <v>925</v>
      </c>
      <c r="B228" t="s">
        <v>926</v>
      </c>
      <c r="C228">
        <v>10700</v>
      </c>
      <c r="D228" s="164">
        <v>45971.664069675928</v>
      </c>
      <c r="E228" s="164">
        <v>46234.443942546299</v>
      </c>
    </row>
    <row r="229" spans="1:5" x14ac:dyDescent="0.2">
      <c r="A229" t="s">
        <v>927</v>
      </c>
      <c r="B229" t="s">
        <v>928</v>
      </c>
      <c r="C229">
        <v>9850</v>
      </c>
      <c r="D229" s="164">
        <v>45971.664069675928</v>
      </c>
      <c r="E229" s="164">
        <v>46234.443942546299</v>
      </c>
    </row>
    <row r="230" spans="1:5" x14ac:dyDescent="0.2">
      <c r="A230" t="s">
        <v>929</v>
      </c>
      <c r="B230" t="s">
        <v>930</v>
      </c>
      <c r="C230">
        <v>20200</v>
      </c>
      <c r="D230" s="164">
        <v>45971.664069675928</v>
      </c>
      <c r="E230" s="164">
        <v>46234.443942546299</v>
      </c>
    </row>
    <row r="231" spans="1:5" x14ac:dyDescent="0.2">
      <c r="A231" t="s">
        <v>931</v>
      </c>
      <c r="B231" t="s">
        <v>932</v>
      </c>
      <c r="C231">
        <v>7450</v>
      </c>
      <c r="D231" s="164">
        <v>45971.664069675928</v>
      </c>
      <c r="E231" s="164">
        <v>46234.443942546299</v>
      </c>
    </row>
    <row r="232" spans="1:5" x14ac:dyDescent="0.2">
      <c r="A232" t="s">
        <v>933</v>
      </c>
      <c r="B232" t="s">
        <v>934</v>
      </c>
      <c r="C232">
        <v>23000</v>
      </c>
      <c r="D232" s="164">
        <v>45971.664069675928</v>
      </c>
      <c r="E232" s="164">
        <v>46234.443942546299</v>
      </c>
    </row>
    <row r="233" spans="1:5" x14ac:dyDescent="0.2">
      <c r="A233" t="s">
        <v>935</v>
      </c>
      <c r="B233" t="s">
        <v>936</v>
      </c>
      <c r="C233">
        <v>2550</v>
      </c>
      <c r="D233" s="164">
        <v>45971.664069675928</v>
      </c>
      <c r="E233" s="164">
        <v>46234.443942546299</v>
      </c>
    </row>
    <row r="234" spans="1:5" x14ac:dyDescent="0.2">
      <c r="A234" t="s">
        <v>937</v>
      </c>
      <c r="B234" t="s">
        <v>938</v>
      </c>
      <c r="C234">
        <v>3100</v>
      </c>
      <c r="D234" s="164">
        <v>45971.664069675928</v>
      </c>
      <c r="E234" s="164">
        <v>46234.443942546299</v>
      </c>
    </row>
    <row r="235" spans="1:5" x14ac:dyDescent="0.2">
      <c r="A235" t="s">
        <v>939</v>
      </c>
      <c r="B235" t="s">
        <v>940</v>
      </c>
      <c r="C235">
        <v>3100</v>
      </c>
      <c r="D235" s="164">
        <v>45971.664069675928</v>
      </c>
      <c r="E235" s="164">
        <v>46234.443942546299</v>
      </c>
    </row>
    <row r="236" spans="1:5" x14ac:dyDescent="0.2">
      <c r="A236" t="s">
        <v>941</v>
      </c>
      <c r="B236" t="s">
        <v>942</v>
      </c>
      <c r="C236">
        <v>3800</v>
      </c>
      <c r="D236" s="164">
        <v>45971.664069675928</v>
      </c>
      <c r="E236" s="164">
        <v>46234.443942546299</v>
      </c>
    </row>
    <row r="237" spans="1:5" x14ac:dyDescent="0.2">
      <c r="A237" t="s">
        <v>943</v>
      </c>
      <c r="B237" t="s">
        <v>944</v>
      </c>
      <c r="C237">
        <v>3600</v>
      </c>
      <c r="D237" s="164">
        <v>45971.664069675928</v>
      </c>
      <c r="E237" s="164">
        <v>46234.443942546299</v>
      </c>
    </row>
    <row r="238" spans="1:5" x14ac:dyDescent="0.2">
      <c r="A238" t="s">
        <v>945</v>
      </c>
      <c r="B238" t="s">
        <v>946</v>
      </c>
      <c r="C238">
        <v>2758</v>
      </c>
      <c r="D238" s="164">
        <v>45971.664069675928</v>
      </c>
      <c r="E238" s="164">
        <v>46234.443942546299</v>
      </c>
    </row>
    <row r="239" spans="1:5" x14ac:dyDescent="0.2">
      <c r="A239" t="s">
        <v>947</v>
      </c>
      <c r="B239" t="s">
        <v>948</v>
      </c>
      <c r="C239">
        <v>2358</v>
      </c>
      <c r="D239" s="164">
        <v>45971.664069675928</v>
      </c>
      <c r="E239" s="164">
        <v>46234.443942546299</v>
      </c>
    </row>
    <row r="240" spans="1:5" x14ac:dyDescent="0.2">
      <c r="A240" t="s">
        <v>949</v>
      </c>
      <c r="B240" t="s">
        <v>950</v>
      </c>
      <c r="C240">
        <v>2126</v>
      </c>
      <c r="D240" s="164">
        <v>45971.664069675928</v>
      </c>
      <c r="E240" s="164">
        <v>46234.443942546299</v>
      </c>
    </row>
    <row r="241" spans="1:5" x14ac:dyDescent="0.2">
      <c r="A241" t="s">
        <v>951</v>
      </c>
      <c r="B241" t="s">
        <v>952</v>
      </c>
      <c r="C241">
        <v>3600</v>
      </c>
      <c r="D241" s="164">
        <v>45971.664069675928</v>
      </c>
      <c r="E241" s="164">
        <v>46234.443942546299</v>
      </c>
    </row>
    <row r="242" spans="1:5" x14ac:dyDescent="0.2">
      <c r="A242" t="s">
        <v>953</v>
      </c>
      <c r="B242" t="s">
        <v>954</v>
      </c>
      <c r="C242">
        <v>6000</v>
      </c>
      <c r="D242" s="164">
        <v>45971.664069675928</v>
      </c>
      <c r="E242" s="164">
        <v>46234.443942546299</v>
      </c>
    </row>
    <row r="243" spans="1:5" x14ac:dyDescent="0.2">
      <c r="A243" t="s">
        <v>1525</v>
      </c>
      <c r="B243" t="s">
        <v>1526</v>
      </c>
      <c r="C243">
        <v>40500</v>
      </c>
      <c r="D243" s="164">
        <v>45971.664069675928</v>
      </c>
      <c r="E243" s="164">
        <v>46234.443942546299</v>
      </c>
    </row>
    <row r="244" spans="1:5" x14ac:dyDescent="0.2">
      <c r="A244" t="s">
        <v>955</v>
      </c>
      <c r="B244" t="s">
        <v>956</v>
      </c>
      <c r="C244">
        <v>41790</v>
      </c>
      <c r="D244" s="164">
        <v>45971.664069675928</v>
      </c>
      <c r="E244" s="164">
        <v>46234.443942546299</v>
      </c>
    </row>
    <row r="245" spans="1:5" x14ac:dyDescent="0.2">
      <c r="A245" t="s">
        <v>957</v>
      </c>
      <c r="B245" t="s">
        <v>958</v>
      </c>
      <c r="C245">
        <v>58500</v>
      </c>
      <c r="D245" s="164">
        <v>45971.664069675928</v>
      </c>
      <c r="E245" s="164">
        <v>46234.443942546299</v>
      </c>
    </row>
    <row r="246" spans="1:5" x14ac:dyDescent="0.2">
      <c r="A246" t="s">
        <v>959</v>
      </c>
      <c r="B246" t="s">
        <v>16</v>
      </c>
      <c r="C246">
        <v>45000</v>
      </c>
      <c r="D246" s="164">
        <v>45971.664069675928</v>
      </c>
      <c r="E246" s="164">
        <v>46234.443942546299</v>
      </c>
    </row>
    <row r="247" spans="1:5" x14ac:dyDescent="0.2">
      <c r="A247" t="s">
        <v>962</v>
      </c>
      <c r="B247" t="s">
        <v>30</v>
      </c>
      <c r="C247">
        <v>42400</v>
      </c>
      <c r="D247" s="164">
        <v>45971.664069675928</v>
      </c>
      <c r="E247" s="164">
        <v>46234.443942546299</v>
      </c>
    </row>
    <row r="248" spans="1:5" x14ac:dyDescent="0.2">
      <c r="A248" t="s">
        <v>1522</v>
      </c>
      <c r="B248" t="s">
        <v>30</v>
      </c>
      <c r="C248">
        <v>73000</v>
      </c>
      <c r="D248" s="164">
        <v>45971.664069675928</v>
      </c>
      <c r="E248" s="164">
        <v>46234.443942546299</v>
      </c>
    </row>
    <row r="249" spans="1:5" x14ac:dyDescent="0.2">
      <c r="A249" t="s">
        <v>1527</v>
      </c>
      <c r="B249" t="s">
        <v>1528</v>
      </c>
      <c r="C249">
        <v>42800</v>
      </c>
      <c r="D249" s="164">
        <v>45971.664069675928</v>
      </c>
      <c r="E249" s="164">
        <v>46234.443942546299</v>
      </c>
    </row>
    <row r="250" spans="1:5" x14ac:dyDescent="0.2">
      <c r="A250" t="s">
        <v>963</v>
      </c>
      <c r="B250" t="s">
        <v>964</v>
      </c>
      <c r="C250">
        <v>70000</v>
      </c>
      <c r="D250" s="164">
        <v>45971.664069675928</v>
      </c>
      <c r="E250" s="164">
        <v>46234.443942546299</v>
      </c>
    </row>
    <row r="251" spans="1:5" x14ac:dyDescent="0.2">
      <c r="A251" t="s">
        <v>965</v>
      </c>
      <c r="B251" t="s">
        <v>966</v>
      </c>
      <c r="C251">
        <v>73000</v>
      </c>
      <c r="D251" s="164">
        <v>45971.664069675928</v>
      </c>
      <c r="E251" s="164">
        <v>46234.443942546299</v>
      </c>
    </row>
    <row r="252" spans="1:5" x14ac:dyDescent="0.2">
      <c r="A252" t="s">
        <v>967</v>
      </c>
      <c r="B252" t="s">
        <v>968</v>
      </c>
      <c r="C252">
        <v>49000</v>
      </c>
      <c r="D252" s="164">
        <v>45971.664069675928</v>
      </c>
      <c r="E252" s="164">
        <v>46234.443942546299</v>
      </c>
    </row>
    <row r="253" spans="1:5" x14ac:dyDescent="0.2">
      <c r="A253" t="s">
        <v>969</v>
      </c>
      <c r="B253" t="s">
        <v>970</v>
      </c>
      <c r="C253">
        <v>18740</v>
      </c>
      <c r="D253" s="164">
        <v>45971.664069675928</v>
      </c>
      <c r="E253" s="164">
        <v>46234.443942546299</v>
      </c>
    </row>
    <row r="254" spans="1:5" x14ac:dyDescent="0.2">
      <c r="A254" t="s">
        <v>971</v>
      </c>
      <c r="B254" t="s">
        <v>972</v>
      </c>
      <c r="C254">
        <v>28660</v>
      </c>
      <c r="D254" s="164">
        <v>45971.664069675928</v>
      </c>
      <c r="E254" s="164">
        <v>46234.443942546299</v>
      </c>
    </row>
    <row r="255" spans="1:5" x14ac:dyDescent="0.2">
      <c r="A255" t="s">
        <v>973</v>
      </c>
      <c r="B255" t="s">
        <v>974</v>
      </c>
      <c r="C255">
        <v>39700</v>
      </c>
      <c r="D255" s="164">
        <v>45971.664069675928</v>
      </c>
      <c r="E255" s="164">
        <v>46234.443942546299</v>
      </c>
    </row>
    <row r="256" spans="1:5" x14ac:dyDescent="0.2">
      <c r="A256" t="s">
        <v>975</v>
      </c>
      <c r="B256" t="s">
        <v>976</v>
      </c>
      <c r="C256">
        <v>5100</v>
      </c>
      <c r="D256" s="164">
        <v>45971.664069675928</v>
      </c>
      <c r="E256" s="164">
        <v>46234.443942546299</v>
      </c>
    </row>
    <row r="257" spans="1:5" x14ac:dyDescent="0.2">
      <c r="A257" t="s">
        <v>977</v>
      </c>
      <c r="B257" t="s">
        <v>978</v>
      </c>
      <c r="C257">
        <v>64500</v>
      </c>
      <c r="D257" s="164">
        <v>45971.664069675928</v>
      </c>
      <c r="E257" s="164">
        <v>46234.443942546299</v>
      </c>
    </row>
    <row r="258" spans="1:5" x14ac:dyDescent="0.2">
      <c r="A258" t="s">
        <v>981</v>
      </c>
      <c r="B258" t="s">
        <v>982</v>
      </c>
      <c r="C258">
        <v>44000</v>
      </c>
      <c r="D258" s="164">
        <v>45971.664069675928</v>
      </c>
      <c r="E258" s="164">
        <v>46234.443942546299</v>
      </c>
    </row>
    <row r="259" spans="1:5" x14ac:dyDescent="0.2">
      <c r="A259" t="s">
        <v>983</v>
      </c>
      <c r="B259" t="s">
        <v>984</v>
      </c>
      <c r="C259">
        <v>34500</v>
      </c>
      <c r="D259" s="164">
        <v>45971.664069675928</v>
      </c>
      <c r="E259" s="164">
        <v>46234.443942546299</v>
      </c>
    </row>
    <row r="260" spans="1:5" x14ac:dyDescent="0.2">
      <c r="A260" t="s">
        <v>985</v>
      </c>
      <c r="B260" t="s">
        <v>986</v>
      </c>
      <c r="C260">
        <v>36300</v>
      </c>
      <c r="D260" s="164">
        <v>45971.664069675928</v>
      </c>
      <c r="E260" s="164">
        <v>46234.443942546299</v>
      </c>
    </row>
    <row r="261" spans="1:5" x14ac:dyDescent="0.2">
      <c r="A261" t="s">
        <v>979</v>
      </c>
      <c r="B261" t="s">
        <v>980</v>
      </c>
      <c r="C261">
        <v>41100</v>
      </c>
      <c r="D261" s="164">
        <v>45971.664069675928</v>
      </c>
      <c r="E261" s="164">
        <v>46234.443942546299</v>
      </c>
    </row>
    <row r="262" spans="1:5" x14ac:dyDescent="0.2">
      <c r="A262" t="s">
        <v>987</v>
      </c>
      <c r="B262" t="s">
        <v>988</v>
      </c>
      <c r="C262">
        <v>12500</v>
      </c>
      <c r="D262" s="164">
        <v>45971.664069675928</v>
      </c>
      <c r="E262" s="164">
        <v>46234.443942546299</v>
      </c>
    </row>
    <row r="263" spans="1:5" x14ac:dyDescent="0.2">
      <c r="A263" t="s">
        <v>989</v>
      </c>
      <c r="B263" t="s">
        <v>990</v>
      </c>
      <c r="C263">
        <v>1609</v>
      </c>
      <c r="D263" s="164">
        <v>45971.664069675928</v>
      </c>
      <c r="E263" s="164">
        <v>46234.443942546299</v>
      </c>
    </row>
    <row r="264" spans="1:5" x14ac:dyDescent="0.2">
      <c r="A264" t="s">
        <v>991</v>
      </c>
      <c r="B264" t="s">
        <v>992</v>
      </c>
      <c r="C264">
        <v>2888</v>
      </c>
      <c r="D264" s="164">
        <v>45971.664069675928</v>
      </c>
      <c r="E264" s="164">
        <v>46234.443942546299</v>
      </c>
    </row>
    <row r="265" spans="1:5" x14ac:dyDescent="0.2">
      <c r="A265" t="s">
        <v>993</v>
      </c>
      <c r="B265" t="s">
        <v>994</v>
      </c>
      <c r="C265">
        <v>3935</v>
      </c>
      <c r="D265" s="164">
        <v>45971.664069675928</v>
      </c>
      <c r="E265" s="164">
        <v>46234.443942546299</v>
      </c>
    </row>
    <row r="266" spans="1:5" x14ac:dyDescent="0.2">
      <c r="A266" t="s">
        <v>1538</v>
      </c>
      <c r="B266" t="s">
        <v>1538</v>
      </c>
      <c r="C266">
        <v>13669</v>
      </c>
      <c r="D266" s="164">
        <v>45971.664069675928</v>
      </c>
      <c r="E266" s="164">
        <v>46234.443942546299</v>
      </c>
    </row>
    <row r="267" spans="1:5" x14ac:dyDescent="0.2">
      <c r="A267" t="s">
        <v>995</v>
      </c>
      <c r="B267" t="s">
        <v>996</v>
      </c>
      <c r="C267">
        <v>30843</v>
      </c>
      <c r="D267" s="164">
        <v>45971.664069675928</v>
      </c>
      <c r="E267" s="164">
        <v>46234.443942546299</v>
      </c>
    </row>
    <row r="268" spans="1:5" x14ac:dyDescent="0.2">
      <c r="A268" t="s">
        <v>997</v>
      </c>
      <c r="B268" t="s">
        <v>998</v>
      </c>
      <c r="C268">
        <v>25200</v>
      </c>
      <c r="D268" s="164">
        <v>45971.664069675928</v>
      </c>
      <c r="E268" s="164">
        <v>46234.443942546299</v>
      </c>
    </row>
    <row r="269" spans="1:5" x14ac:dyDescent="0.2">
      <c r="A269" t="s">
        <v>999</v>
      </c>
      <c r="B269" t="s">
        <v>1000</v>
      </c>
      <c r="C269">
        <v>107000</v>
      </c>
      <c r="D269" s="164">
        <v>45971.664069675928</v>
      </c>
      <c r="E269" s="164">
        <v>46234.443942546299</v>
      </c>
    </row>
    <row r="270" spans="1:5" x14ac:dyDescent="0.2">
      <c r="A270" t="s">
        <v>1001</v>
      </c>
      <c r="B270" t="s">
        <v>1002</v>
      </c>
      <c r="C270">
        <v>90700</v>
      </c>
      <c r="D270" s="164">
        <v>45971.664069675928</v>
      </c>
      <c r="E270" s="164">
        <v>46234.443942546299</v>
      </c>
    </row>
    <row r="271" spans="1:5" x14ac:dyDescent="0.2">
      <c r="A271" t="s">
        <v>1003</v>
      </c>
      <c r="B271" t="s">
        <v>1004</v>
      </c>
      <c r="C271">
        <v>108000</v>
      </c>
      <c r="D271" s="164">
        <v>45971.664069675928</v>
      </c>
      <c r="E271" s="164">
        <v>46234.443942546299</v>
      </c>
    </row>
    <row r="272" spans="1:5" x14ac:dyDescent="0.2">
      <c r="A272" t="s">
        <v>1005</v>
      </c>
      <c r="B272" t="s">
        <v>1006</v>
      </c>
      <c r="C272">
        <v>121000</v>
      </c>
      <c r="D272" s="164">
        <v>45971.664069675928</v>
      </c>
      <c r="E272" s="164">
        <v>46234.443942546299</v>
      </c>
    </row>
    <row r="273" spans="1:5" x14ac:dyDescent="0.2">
      <c r="A273" t="s">
        <v>1007</v>
      </c>
      <c r="B273" t="s">
        <v>36</v>
      </c>
      <c r="C273">
        <v>66670</v>
      </c>
      <c r="D273" s="164">
        <v>45971.664069675928</v>
      </c>
      <c r="E273" s="164">
        <v>46234.443942546299</v>
      </c>
    </row>
    <row r="274" spans="1:5" x14ac:dyDescent="0.2">
      <c r="A274" t="s">
        <v>1008</v>
      </c>
      <c r="B274" t="s">
        <v>1009</v>
      </c>
      <c r="C274">
        <v>335100</v>
      </c>
      <c r="D274" s="164">
        <v>45971.664069675928</v>
      </c>
      <c r="E274" s="164">
        <v>46234.443942546299</v>
      </c>
    </row>
    <row r="275" spans="1:5" x14ac:dyDescent="0.2">
      <c r="A275" t="s">
        <v>1010</v>
      </c>
      <c r="B275" t="s">
        <v>1011</v>
      </c>
      <c r="C275">
        <v>26900</v>
      </c>
      <c r="D275" s="164">
        <v>45971.664069675928</v>
      </c>
      <c r="E275" s="164">
        <v>46234.443942546299</v>
      </c>
    </row>
    <row r="276" spans="1:5" x14ac:dyDescent="0.2">
      <c r="A276" t="s">
        <v>1012</v>
      </c>
      <c r="B276" t="s">
        <v>1013</v>
      </c>
      <c r="C276">
        <v>5950</v>
      </c>
      <c r="D276" s="164">
        <v>45971.664069675928</v>
      </c>
      <c r="E276" s="164">
        <v>46234.443942546299</v>
      </c>
    </row>
    <row r="277" spans="1:5" x14ac:dyDescent="0.2">
      <c r="A277" t="s">
        <v>1014</v>
      </c>
      <c r="B277" t="s">
        <v>1015</v>
      </c>
      <c r="C277">
        <v>44092</v>
      </c>
      <c r="D277" s="164">
        <v>45971.664069675928</v>
      </c>
      <c r="E277" s="164">
        <v>46234.443942546299</v>
      </c>
    </row>
    <row r="278" spans="1:5" x14ac:dyDescent="0.2">
      <c r="A278" t="s">
        <v>1016</v>
      </c>
      <c r="B278" t="s">
        <v>1017</v>
      </c>
      <c r="C278">
        <v>85098</v>
      </c>
      <c r="D278" s="164">
        <v>45971.664069675928</v>
      </c>
      <c r="E278" s="164">
        <v>46234.443942546299</v>
      </c>
    </row>
    <row r="279" spans="1:5" x14ac:dyDescent="0.2">
      <c r="A279" t="s">
        <v>1018</v>
      </c>
      <c r="B279" t="s">
        <v>1019</v>
      </c>
      <c r="C279">
        <v>85517</v>
      </c>
      <c r="D279" s="164">
        <v>45971.664069675928</v>
      </c>
      <c r="E279" s="164">
        <v>46234.443942546299</v>
      </c>
    </row>
    <row r="280" spans="1:5" x14ac:dyDescent="0.2">
      <c r="A280" t="s">
        <v>1020</v>
      </c>
      <c r="B280" t="s">
        <v>1021</v>
      </c>
      <c r="C280">
        <v>82673</v>
      </c>
      <c r="D280" s="164">
        <v>45971.664069675928</v>
      </c>
      <c r="E280" s="164">
        <v>46234.443942546299</v>
      </c>
    </row>
    <row r="281" spans="1:5" x14ac:dyDescent="0.2">
      <c r="A281" t="s">
        <v>1022</v>
      </c>
      <c r="B281" t="s">
        <v>1023</v>
      </c>
      <c r="C281">
        <v>110892</v>
      </c>
      <c r="D281" s="164">
        <v>45971.664069675928</v>
      </c>
      <c r="E281" s="164">
        <v>46234.443942546299</v>
      </c>
    </row>
    <row r="282" spans="1:5" x14ac:dyDescent="0.2">
      <c r="A282" t="s">
        <v>1024</v>
      </c>
      <c r="B282" t="s">
        <v>1025</v>
      </c>
      <c r="C282">
        <v>124340</v>
      </c>
      <c r="D282" s="164">
        <v>45971.664069675928</v>
      </c>
      <c r="E282" s="164">
        <v>46234.443942546299</v>
      </c>
    </row>
    <row r="283" spans="1:5" x14ac:dyDescent="0.2">
      <c r="A283" t="s">
        <v>1026</v>
      </c>
      <c r="B283" t="s">
        <v>1027</v>
      </c>
      <c r="C283">
        <v>115280</v>
      </c>
      <c r="D283" s="164">
        <v>45971.664069675928</v>
      </c>
      <c r="E283" s="164">
        <v>46234.443942546299</v>
      </c>
    </row>
    <row r="284" spans="1:5" x14ac:dyDescent="0.2">
      <c r="A284" t="s">
        <v>1028</v>
      </c>
      <c r="B284" t="s">
        <v>1029</v>
      </c>
      <c r="C284">
        <v>135585</v>
      </c>
      <c r="D284" s="164">
        <v>45971.664069675928</v>
      </c>
      <c r="E284" s="164">
        <v>46234.443942546299</v>
      </c>
    </row>
    <row r="285" spans="1:5" x14ac:dyDescent="0.2">
      <c r="A285" t="s">
        <v>1030</v>
      </c>
      <c r="B285" t="s">
        <v>1031</v>
      </c>
      <c r="C285">
        <v>10582</v>
      </c>
      <c r="D285" s="164">
        <v>45971.664069675928</v>
      </c>
      <c r="E285" s="164">
        <v>46234.443942546299</v>
      </c>
    </row>
    <row r="286" spans="1:5" x14ac:dyDescent="0.2">
      <c r="A286" t="s">
        <v>1032</v>
      </c>
      <c r="B286" t="s">
        <v>1033</v>
      </c>
      <c r="C286">
        <v>26433</v>
      </c>
      <c r="D286" s="164">
        <v>45971.664069675928</v>
      </c>
      <c r="E286" s="164">
        <v>46234.443942546299</v>
      </c>
    </row>
    <row r="287" spans="1:5" x14ac:dyDescent="0.2">
      <c r="A287" t="s">
        <v>1036</v>
      </c>
      <c r="B287" t="s">
        <v>1037</v>
      </c>
      <c r="C287">
        <v>35724</v>
      </c>
      <c r="D287" s="164">
        <v>45971.664069675928</v>
      </c>
      <c r="E287" s="164">
        <v>46234.443942546299</v>
      </c>
    </row>
    <row r="288" spans="1:5" x14ac:dyDescent="0.2">
      <c r="A288" t="s">
        <v>1034</v>
      </c>
      <c r="B288" t="s">
        <v>1035</v>
      </c>
      <c r="C288">
        <v>13010</v>
      </c>
      <c r="D288" s="164">
        <v>45971.664069675928</v>
      </c>
      <c r="E288" s="164">
        <v>46234.443942546299</v>
      </c>
    </row>
    <row r="289" spans="1:5" x14ac:dyDescent="0.2">
      <c r="A289" t="s">
        <v>1038</v>
      </c>
      <c r="B289" t="s">
        <v>1039</v>
      </c>
      <c r="C289">
        <v>44533</v>
      </c>
      <c r="D289" s="164">
        <v>45971.664069675928</v>
      </c>
      <c r="E289" s="164">
        <v>46234.443942546299</v>
      </c>
    </row>
    <row r="290" spans="1:5" x14ac:dyDescent="0.2">
      <c r="A290" t="s">
        <v>1040</v>
      </c>
      <c r="B290" t="s">
        <v>1041</v>
      </c>
      <c r="C290">
        <v>53131</v>
      </c>
      <c r="D290" s="164">
        <v>45971.664069675928</v>
      </c>
      <c r="E290" s="164">
        <v>46234.443942546299</v>
      </c>
    </row>
    <row r="291" spans="1:5" x14ac:dyDescent="0.2">
      <c r="A291" t="s">
        <v>1042</v>
      </c>
      <c r="B291" t="s">
        <v>1043</v>
      </c>
      <c r="C291">
        <v>48502</v>
      </c>
      <c r="D291" s="164">
        <v>45971.664069675928</v>
      </c>
      <c r="E291" s="164">
        <v>46234.443942546299</v>
      </c>
    </row>
    <row r="292" spans="1:5" x14ac:dyDescent="0.2">
      <c r="A292" t="s">
        <v>1044</v>
      </c>
      <c r="B292" t="s">
        <v>1045</v>
      </c>
      <c r="C292">
        <v>17968</v>
      </c>
      <c r="D292" s="164">
        <v>45971.664069675928</v>
      </c>
      <c r="E292" s="164">
        <v>46234.443942546299</v>
      </c>
    </row>
    <row r="293" spans="1:5" x14ac:dyDescent="0.2">
      <c r="A293" t="s">
        <v>1046</v>
      </c>
      <c r="B293" t="s">
        <v>1047</v>
      </c>
      <c r="C293">
        <v>1260</v>
      </c>
      <c r="D293" s="164">
        <v>45971.664069675928</v>
      </c>
      <c r="E293" s="164">
        <v>46234.443942546299</v>
      </c>
    </row>
    <row r="294" spans="1:5" x14ac:dyDescent="0.2">
      <c r="A294" t="s">
        <v>1543</v>
      </c>
      <c r="B294" t="s">
        <v>1544</v>
      </c>
      <c r="C294">
        <v>8500</v>
      </c>
      <c r="D294" s="164">
        <v>45971.664069675928</v>
      </c>
      <c r="E294" s="164">
        <v>46234.443942546299</v>
      </c>
    </row>
    <row r="295" spans="1:5" x14ac:dyDescent="0.2">
      <c r="A295" t="s">
        <v>1048</v>
      </c>
      <c r="B295" t="s">
        <v>1049</v>
      </c>
      <c r="C295">
        <v>56000</v>
      </c>
      <c r="D295" s="164">
        <v>45971.664069675928</v>
      </c>
      <c r="E295" s="164">
        <v>46234.443942546299</v>
      </c>
    </row>
    <row r="296" spans="1:5" x14ac:dyDescent="0.2">
      <c r="A296" t="s">
        <v>1050</v>
      </c>
      <c r="B296" t="s">
        <v>1051</v>
      </c>
      <c r="C296">
        <v>66000</v>
      </c>
      <c r="D296" s="164">
        <v>45971.664069675928</v>
      </c>
      <c r="E296" s="164">
        <v>46234.443942546299</v>
      </c>
    </row>
    <row r="297" spans="1:5" x14ac:dyDescent="0.2">
      <c r="A297" t="s">
        <v>1052</v>
      </c>
      <c r="B297" t="s">
        <v>1053</v>
      </c>
      <c r="C297">
        <v>50044.934000000001</v>
      </c>
      <c r="D297" s="164">
        <v>45971.664069675928</v>
      </c>
      <c r="E297" s="164">
        <v>46234.443942546299</v>
      </c>
    </row>
    <row r="298" spans="1:5" x14ac:dyDescent="0.2">
      <c r="A298" t="s">
        <v>1054</v>
      </c>
      <c r="B298" t="s">
        <v>1055</v>
      </c>
      <c r="C298">
        <v>34524</v>
      </c>
      <c r="D298" s="164">
        <v>45971.664069675928</v>
      </c>
      <c r="E298" s="164">
        <v>46234.443942546299</v>
      </c>
    </row>
    <row r="299" spans="1:5" x14ac:dyDescent="0.2">
      <c r="A299" t="s">
        <v>1056</v>
      </c>
      <c r="B299" t="s">
        <v>17</v>
      </c>
      <c r="C299">
        <v>12500</v>
      </c>
      <c r="D299" s="164">
        <v>45971.664069675928</v>
      </c>
      <c r="E299" s="164">
        <v>46234.443942546299</v>
      </c>
    </row>
    <row r="300" spans="1:5" x14ac:dyDescent="0.2">
      <c r="A300" t="s">
        <v>1057</v>
      </c>
      <c r="B300" t="s">
        <v>1058</v>
      </c>
      <c r="C300">
        <v>12500</v>
      </c>
      <c r="D300" s="164">
        <v>45971.664069675928</v>
      </c>
      <c r="E300" s="164">
        <v>46234.443942546299</v>
      </c>
    </row>
    <row r="301" spans="1:5" x14ac:dyDescent="0.2">
      <c r="A301" t="s">
        <v>1541</v>
      </c>
      <c r="B301" t="s">
        <v>1542</v>
      </c>
      <c r="C301">
        <v>45500</v>
      </c>
      <c r="D301" s="164">
        <v>45971.664069675928</v>
      </c>
      <c r="E301" s="164">
        <v>46234.443942546299</v>
      </c>
    </row>
    <row r="302" spans="1:5" x14ac:dyDescent="0.2">
      <c r="A302" t="s">
        <v>1059</v>
      </c>
      <c r="B302" t="s">
        <v>31</v>
      </c>
      <c r="C302">
        <v>16500</v>
      </c>
      <c r="D302" s="164">
        <v>45971.664069675928</v>
      </c>
      <c r="E302" s="164">
        <v>46234.443942546299</v>
      </c>
    </row>
    <row r="303" spans="1:5" x14ac:dyDescent="0.2">
      <c r="A303" t="s">
        <v>1060</v>
      </c>
      <c r="B303" t="s">
        <v>1061</v>
      </c>
      <c r="C303">
        <v>1320</v>
      </c>
      <c r="D303" s="164">
        <v>45971.664069675928</v>
      </c>
      <c r="E303" s="164">
        <v>46234.443942546299</v>
      </c>
    </row>
    <row r="304" spans="1:5" x14ac:dyDescent="0.2">
      <c r="A304" t="s">
        <v>1062</v>
      </c>
      <c r="B304" t="s">
        <v>1063</v>
      </c>
      <c r="C304">
        <v>1975</v>
      </c>
      <c r="D304" s="164">
        <v>45971.664069675928</v>
      </c>
      <c r="E304" s="164">
        <v>46234.443942546299</v>
      </c>
    </row>
    <row r="305" spans="1:5" x14ac:dyDescent="0.2">
      <c r="A305" t="s">
        <v>1064</v>
      </c>
      <c r="B305" t="s">
        <v>1065</v>
      </c>
      <c r="C305">
        <v>1500</v>
      </c>
      <c r="D305" s="164">
        <v>45971.664069675928</v>
      </c>
      <c r="E305" s="164">
        <v>46234.443942546299</v>
      </c>
    </row>
    <row r="306" spans="1:5" x14ac:dyDescent="0.2">
      <c r="A306" t="s">
        <v>1066</v>
      </c>
      <c r="B306" t="s">
        <v>1067</v>
      </c>
      <c r="C306">
        <v>2200</v>
      </c>
      <c r="D306" s="164">
        <v>45971.664069675928</v>
      </c>
      <c r="E306" s="164">
        <v>46234.443942546299</v>
      </c>
    </row>
    <row r="307" spans="1:5" x14ac:dyDescent="0.2">
      <c r="A307" t="s">
        <v>1068</v>
      </c>
      <c r="B307" t="s">
        <v>1069</v>
      </c>
      <c r="C307">
        <v>6075</v>
      </c>
      <c r="D307" s="164">
        <v>45971.664069675928</v>
      </c>
      <c r="E307" s="164">
        <v>46234.443942546299</v>
      </c>
    </row>
    <row r="308" spans="1:5" x14ac:dyDescent="0.2">
      <c r="A308" t="s">
        <v>1070</v>
      </c>
      <c r="B308" t="s">
        <v>1071</v>
      </c>
      <c r="C308">
        <v>10325</v>
      </c>
      <c r="D308" s="164">
        <v>45971.664069675928</v>
      </c>
      <c r="E308" s="164">
        <v>46234.443942546299</v>
      </c>
    </row>
    <row r="309" spans="1:5" x14ac:dyDescent="0.2">
      <c r="A309" t="s">
        <v>1072</v>
      </c>
      <c r="B309" t="s">
        <v>1073</v>
      </c>
      <c r="C309">
        <v>79600</v>
      </c>
      <c r="D309" s="164">
        <v>45971.664069675928</v>
      </c>
      <c r="E309" s="164">
        <v>46234.443942546299</v>
      </c>
    </row>
    <row r="310" spans="1:5" x14ac:dyDescent="0.2">
      <c r="A310" t="s">
        <v>1074</v>
      </c>
      <c r="B310" t="s">
        <v>1075</v>
      </c>
      <c r="C310">
        <v>94600</v>
      </c>
      <c r="D310" s="164">
        <v>45971.664069675928</v>
      </c>
      <c r="E310" s="164">
        <v>46234.443942546299</v>
      </c>
    </row>
    <row r="311" spans="1:5" x14ac:dyDescent="0.2">
      <c r="A311" t="s">
        <v>1076</v>
      </c>
      <c r="B311" t="s">
        <v>1077</v>
      </c>
      <c r="C311">
        <v>3800</v>
      </c>
      <c r="D311" s="164">
        <v>45971.664069675928</v>
      </c>
      <c r="E311" s="164">
        <v>46234.443942546299</v>
      </c>
    </row>
    <row r="312" spans="1:5" x14ac:dyDescent="0.2">
      <c r="A312" t="s">
        <v>1384</v>
      </c>
      <c r="B312" t="s">
        <v>26</v>
      </c>
      <c r="C312">
        <v>24650</v>
      </c>
      <c r="D312" s="164">
        <v>45971.664069675928</v>
      </c>
      <c r="E312" s="164">
        <v>46234.443942546299</v>
      </c>
    </row>
    <row r="313" spans="1:5" x14ac:dyDescent="0.2">
      <c r="A313" t="s">
        <v>1078</v>
      </c>
      <c r="B313" t="s">
        <v>26</v>
      </c>
      <c r="C313">
        <v>24650</v>
      </c>
      <c r="D313" s="164">
        <v>45971.664069675928</v>
      </c>
      <c r="E313" s="164">
        <v>46234.443942546299</v>
      </c>
    </row>
    <row r="314" spans="1:5" x14ac:dyDescent="0.2">
      <c r="A314" t="s">
        <v>1385</v>
      </c>
      <c r="B314" t="s">
        <v>1386</v>
      </c>
      <c r="C314">
        <v>36000</v>
      </c>
      <c r="D314" s="164">
        <v>45971.664069675928</v>
      </c>
      <c r="E314" s="164">
        <v>46234.443942546299</v>
      </c>
    </row>
    <row r="315" spans="1:5" x14ac:dyDescent="0.2">
      <c r="A315" t="s">
        <v>1079</v>
      </c>
      <c r="B315" t="s">
        <v>24</v>
      </c>
      <c r="C315">
        <v>24650</v>
      </c>
      <c r="D315" s="164">
        <v>45971.664069675928</v>
      </c>
      <c r="E315" s="164">
        <v>46234.443942546299</v>
      </c>
    </row>
    <row r="316" spans="1:5" x14ac:dyDescent="0.2">
      <c r="A316" t="s">
        <v>1080</v>
      </c>
      <c r="B316" t="s">
        <v>18</v>
      </c>
      <c r="C316">
        <v>26100</v>
      </c>
      <c r="D316" s="164">
        <v>45971.664069675928</v>
      </c>
      <c r="E316" s="164">
        <v>46234.443942546299</v>
      </c>
    </row>
    <row r="317" spans="1:5" x14ac:dyDescent="0.2">
      <c r="A317" t="s">
        <v>1387</v>
      </c>
      <c r="B317" t="s">
        <v>1388</v>
      </c>
      <c r="C317">
        <v>35650</v>
      </c>
      <c r="D317" s="164">
        <v>45971.664069675928</v>
      </c>
      <c r="E317" s="164">
        <v>46234.443942546299</v>
      </c>
    </row>
    <row r="318" spans="1:5" x14ac:dyDescent="0.2">
      <c r="A318" t="s">
        <v>1081</v>
      </c>
      <c r="B318" t="s">
        <v>19</v>
      </c>
      <c r="C318">
        <v>39600</v>
      </c>
      <c r="D318" s="164">
        <v>45971.664069675928</v>
      </c>
      <c r="E318" s="164">
        <v>46234.443942546299</v>
      </c>
    </row>
    <row r="319" spans="1:5" x14ac:dyDescent="0.2">
      <c r="A319" t="s">
        <v>1082</v>
      </c>
      <c r="B319" t="s">
        <v>20</v>
      </c>
      <c r="C319">
        <v>74600</v>
      </c>
      <c r="D319" s="164">
        <v>45971.664069675928</v>
      </c>
      <c r="E319" s="164">
        <v>46234.443942546299</v>
      </c>
    </row>
    <row r="320" spans="1:5" x14ac:dyDescent="0.2">
      <c r="A320" t="s">
        <v>1389</v>
      </c>
      <c r="B320" t="s">
        <v>1390</v>
      </c>
      <c r="C320">
        <v>91000</v>
      </c>
      <c r="D320" s="164">
        <v>45971.664069675928</v>
      </c>
      <c r="E320" s="164">
        <v>46234.443942546299</v>
      </c>
    </row>
    <row r="321" spans="1:5" x14ac:dyDescent="0.2">
      <c r="A321" t="s">
        <v>1391</v>
      </c>
      <c r="B321" t="s">
        <v>1392</v>
      </c>
      <c r="C321">
        <v>94600</v>
      </c>
      <c r="D321" s="164">
        <v>45971.664069675928</v>
      </c>
      <c r="E321" s="164">
        <v>46234.443942546299</v>
      </c>
    </row>
    <row r="322" spans="1:5" x14ac:dyDescent="0.2">
      <c r="A322" t="s">
        <v>1083</v>
      </c>
      <c r="B322" t="s">
        <v>21</v>
      </c>
      <c r="C322">
        <v>99600</v>
      </c>
      <c r="D322" s="164">
        <v>45971.664069675928</v>
      </c>
      <c r="E322" s="164">
        <v>46234.443942546299</v>
      </c>
    </row>
    <row r="323" spans="1:5" x14ac:dyDescent="0.2">
      <c r="A323" t="s">
        <v>1537</v>
      </c>
      <c r="B323" t="s">
        <v>1558</v>
      </c>
      <c r="C323">
        <v>36000</v>
      </c>
      <c r="D323" s="164">
        <v>45971.664069675928</v>
      </c>
      <c r="E323" s="164">
        <v>46234.443942546299</v>
      </c>
    </row>
    <row r="324" spans="1:5" x14ac:dyDescent="0.2">
      <c r="A324" t="s">
        <v>1084</v>
      </c>
      <c r="B324" t="s">
        <v>1085</v>
      </c>
      <c r="C324">
        <v>62000</v>
      </c>
      <c r="D324" s="164">
        <v>45971.664069675928</v>
      </c>
      <c r="E324" s="164">
        <v>46234.443942546299</v>
      </c>
    </row>
    <row r="325" spans="1:5" x14ac:dyDescent="0.2">
      <c r="A325" t="s">
        <v>1086</v>
      </c>
      <c r="B325" t="s">
        <v>1087</v>
      </c>
      <c r="C325">
        <v>69700</v>
      </c>
      <c r="D325" s="164">
        <v>45971.664069675928</v>
      </c>
      <c r="E325" s="164">
        <v>46234.443942546299</v>
      </c>
    </row>
    <row r="326" spans="1:5" x14ac:dyDescent="0.2">
      <c r="A326" t="s">
        <v>1088</v>
      </c>
      <c r="B326" t="s">
        <v>1089</v>
      </c>
      <c r="C326">
        <v>73200</v>
      </c>
      <c r="D326" s="164">
        <v>45971.664069675928</v>
      </c>
      <c r="E326" s="164">
        <v>46234.443942546299</v>
      </c>
    </row>
    <row r="327" spans="1:5" x14ac:dyDescent="0.2">
      <c r="A327" t="s">
        <v>1090</v>
      </c>
      <c r="B327" t="s">
        <v>1091</v>
      </c>
      <c r="C327">
        <v>10325</v>
      </c>
      <c r="D327" s="164">
        <v>45971.664069675928</v>
      </c>
      <c r="E327" s="164">
        <v>46234.443942546299</v>
      </c>
    </row>
    <row r="328" spans="1:5" x14ac:dyDescent="0.2">
      <c r="A328" t="s">
        <v>1092</v>
      </c>
      <c r="B328" t="s">
        <v>1093</v>
      </c>
      <c r="C328">
        <v>90500</v>
      </c>
      <c r="D328" s="164">
        <v>45971.664069675928</v>
      </c>
      <c r="E328" s="164">
        <v>46234.443942546299</v>
      </c>
    </row>
    <row r="329" spans="1:5" x14ac:dyDescent="0.2">
      <c r="A329" t="s">
        <v>1096</v>
      </c>
      <c r="B329" t="s">
        <v>1097</v>
      </c>
      <c r="C329">
        <v>3400</v>
      </c>
      <c r="D329" s="164">
        <v>45971.664069675928</v>
      </c>
      <c r="E329" s="164">
        <v>46234.443942546299</v>
      </c>
    </row>
    <row r="330" spans="1:5" x14ac:dyDescent="0.2">
      <c r="A330" t="s">
        <v>1098</v>
      </c>
      <c r="B330" t="s">
        <v>1099</v>
      </c>
      <c r="C330">
        <v>9039</v>
      </c>
      <c r="D330" s="164">
        <v>45971.664069675928</v>
      </c>
      <c r="E330" s="164">
        <v>46234.443942546299</v>
      </c>
    </row>
    <row r="331" spans="1:5" x14ac:dyDescent="0.2">
      <c r="A331" t="s">
        <v>1100</v>
      </c>
      <c r="B331" t="s">
        <v>1101</v>
      </c>
      <c r="C331">
        <v>25000</v>
      </c>
      <c r="D331" s="164">
        <v>45971.664069675928</v>
      </c>
      <c r="E331" s="164">
        <v>46234.443942546299</v>
      </c>
    </row>
    <row r="332" spans="1:5" x14ac:dyDescent="0.2">
      <c r="A332" t="s">
        <v>1545</v>
      </c>
      <c r="B332" t="s">
        <v>1546</v>
      </c>
      <c r="C332">
        <v>12500</v>
      </c>
      <c r="D332" s="164">
        <v>45971.664069675928</v>
      </c>
      <c r="E332" s="164">
        <v>46234.443942546299</v>
      </c>
    </row>
    <row r="333" spans="1:5" x14ac:dyDescent="0.2">
      <c r="A333" t="s">
        <v>1094</v>
      </c>
      <c r="B333" t="s">
        <v>1095</v>
      </c>
      <c r="C333">
        <v>39500</v>
      </c>
      <c r="D333" s="164">
        <v>45971.664069675928</v>
      </c>
      <c r="E333" s="164">
        <v>46234.443942546299</v>
      </c>
    </row>
    <row r="334" spans="1:5" x14ac:dyDescent="0.2">
      <c r="A334" t="s">
        <v>1349</v>
      </c>
      <c r="B334" t="s">
        <v>1350</v>
      </c>
      <c r="C334">
        <v>4000</v>
      </c>
      <c r="D334" s="164">
        <v>45971.664069675928</v>
      </c>
      <c r="E334" s="164">
        <v>46234.443942546299</v>
      </c>
    </row>
    <row r="335" spans="1:5" x14ac:dyDescent="0.2">
      <c r="A335" t="s">
        <v>1102</v>
      </c>
      <c r="B335" t="s">
        <v>1103</v>
      </c>
      <c r="C335">
        <v>23500</v>
      </c>
      <c r="D335" s="164">
        <v>45971.664069675928</v>
      </c>
      <c r="E335" s="164">
        <v>46234.443942546299</v>
      </c>
    </row>
    <row r="336" spans="1:5" x14ac:dyDescent="0.2">
      <c r="A336" t="s">
        <v>1104</v>
      </c>
      <c r="B336" t="s">
        <v>1105</v>
      </c>
      <c r="C336">
        <v>35650</v>
      </c>
      <c r="D336" s="164">
        <v>45971.664069675928</v>
      </c>
      <c r="E336" s="164">
        <v>46234.443942546299</v>
      </c>
    </row>
    <row r="337" spans="1:5" x14ac:dyDescent="0.2">
      <c r="A337" t="s">
        <v>1106</v>
      </c>
      <c r="B337" t="s">
        <v>1107</v>
      </c>
      <c r="C337">
        <v>23500</v>
      </c>
      <c r="D337" s="164">
        <v>45971.664069675928</v>
      </c>
      <c r="E337" s="164">
        <v>46234.443942546299</v>
      </c>
    </row>
    <row r="338" spans="1:5" x14ac:dyDescent="0.2">
      <c r="A338" t="s">
        <v>1554</v>
      </c>
      <c r="B338" t="s">
        <v>1555</v>
      </c>
      <c r="C338">
        <v>23500</v>
      </c>
      <c r="D338" s="164">
        <v>45971.664069675928</v>
      </c>
      <c r="E338" s="164">
        <v>46234.443942546299</v>
      </c>
    </row>
    <row r="339" spans="1:5" x14ac:dyDescent="0.2">
      <c r="A339" t="s">
        <v>1108</v>
      </c>
      <c r="B339" t="s">
        <v>1109</v>
      </c>
      <c r="C339">
        <v>1510</v>
      </c>
      <c r="D339" s="164">
        <v>45971.664069675928</v>
      </c>
      <c r="E339" s="164">
        <v>46234.443942546299</v>
      </c>
    </row>
    <row r="340" spans="1:5" x14ac:dyDescent="0.2">
      <c r="A340" t="s">
        <v>1110</v>
      </c>
      <c r="B340" t="s">
        <v>1111</v>
      </c>
      <c r="C340">
        <v>374782</v>
      </c>
      <c r="D340" s="164">
        <v>45971.664069675928</v>
      </c>
      <c r="E340" s="164">
        <v>46234.443942546299</v>
      </c>
    </row>
    <row r="341" spans="1:5" x14ac:dyDescent="0.2">
      <c r="A341" t="s">
        <v>1393</v>
      </c>
      <c r="B341" t="s">
        <v>1394</v>
      </c>
      <c r="C341">
        <v>363760</v>
      </c>
      <c r="D341" s="164">
        <v>45971.664069675928</v>
      </c>
      <c r="E341" s="164">
        <v>46234.443942546299</v>
      </c>
    </row>
    <row r="342" spans="1:5" x14ac:dyDescent="0.2">
      <c r="A342" t="s">
        <v>1395</v>
      </c>
      <c r="B342" t="s">
        <v>1396</v>
      </c>
      <c r="C342">
        <v>454150</v>
      </c>
      <c r="D342" s="164">
        <v>45971.664069675928</v>
      </c>
      <c r="E342" s="164">
        <v>46234.443942546299</v>
      </c>
    </row>
    <row r="343" spans="1:5" x14ac:dyDescent="0.2">
      <c r="A343" t="s">
        <v>1112</v>
      </c>
      <c r="B343" t="s">
        <v>1113</v>
      </c>
      <c r="C343">
        <v>2690</v>
      </c>
      <c r="D343" s="164">
        <v>45971.664069675928</v>
      </c>
      <c r="E343" s="164">
        <v>46234.443942546299</v>
      </c>
    </row>
    <row r="344" spans="1:5" x14ac:dyDescent="0.2">
      <c r="A344" t="s">
        <v>1114</v>
      </c>
      <c r="B344" t="s">
        <v>1115</v>
      </c>
      <c r="C344">
        <v>4550</v>
      </c>
      <c r="D344" s="164">
        <v>45971.664069675928</v>
      </c>
      <c r="E344" s="164">
        <v>46234.443942546299</v>
      </c>
    </row>
    <row r="345" spans="1:5" x14ac:dyDescent="0.2">
      <c r="A345" t="s">
        <v>1116</v>
      </c>
      <c r="B345" t="s">
        <v>1117</v>
      </c>
      <c r="C345">
        <v>3200</v>
      </c>
      <c r="D345" s="164">
        <v>45971.664069675928</v>
      </c>
      <c r="E345" s="164">
        <v>46234.443942546299</v>
      </c>
    </row>
    <row r="346" spans="1:5" x14ac:dyDescent="0.2">
      <c r="A346" t="s">
        <v>1118</v>
      </c>
      <c r="B346" t="s">
        <v>1119</v>
      </c>
      <c r="C346">
        <v>3400</v>
      </c>
      <c r="D346" s="164">
        <v>45971.664069675928</v>
      </c>
      <c r="E346" s="164">
        <v>46234.443942546299</v>
      </c>
    </row>
    <row r="347" spans="1:5" x14ac:dyDescent="0.2">
      <c r="A347" t="s">
        <v>1120</v>
      </c>
      <c r="B347" t="s">
        <v>1121</v>
      </c>
      <c r="C347">
        <v>3400</v>
      </c>
      <c r="D347" s="164">
        <v>45971.664069675928</v>
      </c>
      <c r="E347" s="164">
        <v>46234.443942546299</v>
      </c>
    </row>
    <row r="348" spans="1:5" x14ac:dyDescent="0.2">
      <c r="A348" t="s">
        <v>1122</v>
      </c>
      <c r="B348" t="s">
        <v>1123</v>
      </c>
      <c r="C348">
        <v>3800</v>
      </c>
      <c r="D348" s="164">
        <v>45971.664069675928</v>
      </c>
      <c r="E348" s="164">
        <v>46234.443942546299</v>
      </c>
    </row>
    <row r="349" spans="1:5" x14ac:dyDescent="0.2">
      <c r="A349" t="s">
        <v>1124</v>
      </c>
      <c r="B349" t="s">
        <v>1125</v>
      </c>
      <c r="C349">
        <v>21000</v>
      </c>
      <c r="D349" s="164">
        <v>45971.664069675928</v>
      </c>
      <c r="E349" s="164">
        <v>46234.443942546299</v>
      </c>
    </row>
    <row r="350" spans="1:5" x14ac:dyDescent="0.2">
      <c r="A350" t="s">
        <v>1126</v>
      </c>
      <c r="B350" t="s">
        <v>1127</v>
      </c>
      <c r="C350">
        <v>21500</v>
      </c>
      <c r="D350" s="164">
        <v>45971.664069675928</v>
      </c>
      <c r="E350" s="164">
        <v>46234.443942546299</v>
      </c>
    </row>
    <row r="351" spans="1:5" x14ac:dyDescent="0.2">
      <c r="A351" t="s">
        <v>1128</v>
      </c>
      <c r="B351" t="s">
        <v>1129</v>
      </c>
      <c r="C351">
        <v>21500</v>
      </c>
      <c r="D351" s="164">
        <v>45971.664069675928</v>
      </c>
      <c r="E351" s="164">
        <v>46234.443942546299</v>
      </c>
    </row>
    <row r="352" spans="1:5" x14ac:dyDescent="0.2">
      <c r="A352" t="s">
        <v>1130</v>
      </c>
      <c r="B352" t="s">
        <v>22</v>
      </c>
      <c r="C352">
        <v>18000</v>
      </c>
      <c r="D352" s="164">
        <v>45971.664069675928</v>
      </c>
      <c r="E352" s="164">
        <v>46234.443942546299</v>
      </c>
    </row>
    <row r="353" spans="1:5" x14ac:dyDescent="0.2">
      <c r="A353" t="s">
        <v>1131</v>
      </c>
      <c r="B353" t="s">
        <v>1132</v>
      </c>
      <c r="C353">
        <v>38360</v>
      </c>
      <c r="D353" s="164">
        <v>45971.664069675928</v>
      </c>
      <c r="E353" s="164">
        <v>46234.443942546299</v>
      </c>
    </row>
    <row r="354" spans="1:5" x14ac:dyDescent="0.2">
      <c r="A354" t="s">
        <v>1133</v>
      </c>
      <c r="B354" t="s">
        <v>1134</v>
      </c>
      <c r="C354">
        <v>155000</v>
      </c>
      <c r="D354" s="164">
        <v>45971.664069675928</v>
      </c>
      <c r="E354" s="164">
        <v>46234.443942546299</v>
      </c>
    </row>
    <row r="355" spans="1:5" x14ac:dyDescent="0.2">
      <c r="A355" t="s">
        <v>1135</v>
      </c>
      <c r="B355" t="s">
        <v>1136</v>
      </c>
      <c r="C355">
        <v>42300</v>
      </c>
      <c r="D355" s="164">
        <v>45971.664069675928</v>
      </c>
      <c r="E355" s="164">
        <v>46234.443942546299</v>
      </c>
    </row>
    <row r="356" spans="1:5" x14ac:dyDescent="0.2">
      <c r="A356" t="s">
        <v>1523</v>
      </c>
      <c r="B356" t="s">
        <v>1524</v>
      </c>
      <c r="C356">
        <v>10075</v>
      </c>
      <c r="D356" s="164">
        <v>45971.664069675928</v>
      </c>
      <c r="E356" s="164">
        <v>46234.443942546299</v>
      </c>
    </row>
    <row r="357" spans="1:5" x14ac:dyDescent="0.2">
      <c r="A357" t="s">
        <v>1137</v>
      </c>
      <c r="B357" t="s">
        <v>1138</v>
      </c>
      <c r="C357">
        <v>44500</v>
      </c>
      <c r="D357" s="164">
        <v>45971.664069675928</v>
      </c>
      <c r="E357" s="164">
        <v>46234.443942546299</v>
      </c>
    </row>
    <row r="358" spans="1:5" x14ac:dyDescent="0.2">
      <c r="A358" t="s">
        <v>1556</v>
      </c>
      <c r="B358" t="s">
        <v>1557</v>
      </c>
      <c r="C358">
        <v>191798</v>
      </c>
      <c r="D358" s="164">
        <v>45971.664069675928</v>
      </c>
      <c r="E358" s="164">
        <v>46234.443942546299</v>
      </c>
    </row>
    <row r="359" spans="1:5" x14ac:dyDescent="0.2">
      <c r="A359" t="s">
        <v>1531</v>
      </c>
      <c r="B359" t="s">
        <v>1532</v>
      </c>
      <c r="C359">
        <v>430000</v>
      </c>
      <c r="D359" s="164">
        <v>45971.664069675928</v>
      </c>
      <c r="E359" s="164">
        <v>46234.443942546299</v>
      </c>
    </row>
    <row r="360" spans="1:5" x14ac:dyDescent="0.2">
      <c r="A360" t="s">
        <v>1397</v>
      </c>
      <c r="B360" t="s">
        <v>1398</v>
      </c>
      <c r="C360">
        <v>43750</v>
      </c>
      <c r="D360" s="164">
        <v>45971.664069675928</v>
      </c>
      <c r="E360" s="164">
        <v>46234.443942546299</v>
      </c>
    </row>
    <row r="361" spans="1:5" x14ac:dyDescent="0.2">
      <c r="A361" t="s">
        <v>1139</v>
      </c>
      <c r="B361" t="s">
        <v>1140</v>
      </c>
      <c r="C361">
        <v>83500</v>
      </c>
      <c r="D361" s="164">
        <v>45971.664069675928</v>
      </c>
      <c r="E361" s="164">
        <v>46234.443942546299</v>
      </c>
    </row>
    <row r="362" spans="1:5" x14ac:dyDescent="0.2">
      <c r="A362" t="s">
        <v>1141</v>
      </c>
      <c r="B362" t="s">
        <v>1142</v>
      </c>
      <c r="C362">
        <v>135000</v>
      </c>
      <c r="D362" s="164">
        <v>45971.664069675928</v>
      </c>
      <c r="E362" s="164">
        <v>46234.443942546299</v>
      </c>
    </row>
    <row r="363" spans="1:5" x14ac:dyDescent="0.2">
      <c r="A363" t="s">
        <v>1143</v>
      </c>
      <c r="B363" t="s">
        <v>1144</v>
      </c>
      <c r="C363">
        <v>1400</v>
      </c>
      <c r="D363" s="164">
        <v>45971.664069675928</v>
      </c>
      <c r="E363" s="164">
        <v>46234.443942546299</v>
      </c>
    </row>
    <row r="364" spans="1:5" x14ac:dyDescent="0.2">
      <c r="A364" t="s">
        <v>1145</v>
      </c>
      <c r="B364" t="s">
        <v>1146</v>
      </c>
      <c r="C364">
        <v>2300</v>
      </c>
      <c r="D364" s="164">
        <v>45971.664069675928</v>
      </c>
      <c r="E364" s="164">
        <v>46234.443942546299</v>
      </c>
    </row>
    <row r="365" spans="1:5" x14ac:dyDescent="0.2">
      <c r="A365" t="s">
        <v>1147</v>
      </c>
      <c r="B365" t="s">
        <v>1148</v>
      </c>
      <c r="C365">
        <v>14630</v>
      </c>
      <c r="D365" s="164">
        <v>45971.664069675928</v>
      </c>
      <c r="E365" s="164">
        <v>46234.443942546299</v>
      </c>
    </row>
    <row r="366" spans="1:5" x14ac:dyDescent="0.2">
      <c r="A366" t="s">
        <v>1149</v>
      </c>
      <c r="B366" t="s">
        <v>1150</v>
      </c>
      <c r="C366">
        <v>11574</v>
      </c>
      <c r="D366" s="164">
        <v>45971.664069675928</v>
      </c>
      <c r="E366" s="164">
        <v>46234.443942546299</v>
      </c>
    </row>
    <row r="367" spans="1:5" x14ac:dyDescent="0.2">
      <c r="A367" t="s">
        <v>1151</v>
      </c>
      <c r="B367" t="s">
        <v>1152</v>
      </c>
      <c r="C367">
        <v>3374</v>
      </c>
      <c r="D367" s="164">
        <v>45971.664069675928</v>
      </c>
      <c r="E367" s="164">
        <v>46234.443942546299</v>
      </c>
    </row>
    <row r="368" spans="1:5" x14ac:dyDescent="0.2">
      <c r="A368" t="s">
        <v>1153</v>
      </c>
      <c r="B368" t="s">
        <v>1154</v>
      </c>
      <c r="C368">
        <v>3368</v>
      </c>
      <c r="D368" s="164">
        <v>45971.664069675928</v>
      </c>
      <c r="E368" s="164">
        <v>46234.443942546299</v>
      </c>
    </row>
    <row r="369" spans="1:5" x14ac:dyDescent="0.2">
      <c r="A369" t="s">
        <v>1550</v>
      </c>
      <c r="B369" t="s">
        <v>1551</v>
      </c>
      <c r="C369">
        <v>21000</v>
      </c>
      <c r="D369" s="164">
        <v>45971.664069675928</v>
      </c>
      <c r="E369" s="164">
        <v>46234.443942546299</v>
      </c>
    </row>
    <row r="370" spans="1:5" x14ac:dyDescent="0.2">
      <c r="A370" t="s">
        <v>1155</v>
      </c>
      <c r="B370" t="s">
        <v>1156</v>
      </c>
      <c r="C370">
        <v>12100</v>
      </c>
      <c r="D370" s="164">
        <v>45971.664069675928</v>
      </c>
      <c r="E370" s="164">
        <v>46234.443942546299</v>
      </c>
    </row>
    <row r="371" spans="1:5" x14ac:dyDescent="0.2">
      <c r="A371" t="s">
        <v>1157</v>
      </c>
      <c r="B371" t="s">
        <v>1158</v>
      </c>
      <c r="C371">
        <v>2850</v>
      </c>
      <c r="D371" s="164">
        <v>45971.664069675928</v>
      </c>
      <c r="E371" s="164">
        <v>46234.443942546299</v>
      </c>
    </row>
    <row r="372" spans="1:5" x14ac:dyDescent="0.2">
      <c r="A372" t="s">
        <v>1159</v>
      </c>
      <c r="B372" t="s">
        <v>1160</v>
      </c>
      <c r="C372">
        <v>20172</v>
      </c>
      <c r="D372" s="164">
        <v>45971.664069675928</v>
      </c>
      <c r="E372" s="164">
        <v>46234.443942546299</v>
      </c>
    </row>
    <row r="373" spans="1:5" x14ac:dyDescent="0.2">
      <c r="A373" t="s">
        <v>1161</v>
      </c>
      <c r="B373" t="s">
        <v>1162</v>
      </c>
      <c r="C373">
        <v>22994</v>
      </c>
      <c r="D373" s="164">
        <v>45971.664069675928</v>
      </c>
      <c r="E373" s="164">
        <v>46234.443942546299</v>
      </c>
    </row>
    <row r="374" spans="1:5" x14ac:dyDescent="0.2">
      <c r="A374" t="s">
        <v>1163</v>
      </c>
      <c r="B374" t="s">
        <v>1164</v>
      </c>
      <c r="C374">
        <v>8500</v>
      </c>
      <c r="D374" s="164">
        <v>45971.664069675928</v>
      </c>
      <c r="E374" s="164">
        <v>46234.443942546299</v>
      </c>
    </row>
    <row r="375" spans="1:5" x14ac:dyDescent="0.2">
      <c r="A375" t="s">
        <v>1165</v>
      </c>
      <c r="B375" t="s">
        <v>1166</v>
      </c>
      <c r="C375">
        <v>5617</v>
      </c>
      <c r="D375" s="164">
        <v>45971.664069675928</v>
      </c>
      <c r="E375" s="164">
        <v>46234.443942546299</v>
      </c>
    </row>
    <row r="376" spans="1:5" x14ac:dyDescent="0.2">
      <c r="A376" t="s">
        <v>1552</v>
      </c>
      <c r="B376" t="s">
        <v>1553</v>
      </c>
      <c r="C376">
        <v>24000</v>
      </c>
      <c r="D376" s="164">
        <v>45971.664069675928</v>
      </c>
      <c r="E376" s="164">
        <v>46234.443942546299</v>
      </c>
    </row>
    <row r="377" spans="1:5" x14ac:dyDescent="0.2">
      <c r="A377" t="s">
        <v>1167</v>
      </c>
      <c r="B377" t="s">
        <v>1168</v>
      </c>
      <c r="C377">
        <v>375998.38799999998</v>
      </c>
      <c r="D377" s="164">
        <v>45971.664069675928</v>
      </c>
      <c r="E377" s="164">
        <v>46234.443942546299</v>
      </c>
    </row>
    <row r="378" spans="1:5" x14ac:dyDescent="0.2">
      <c r="A378" t="s">
        <v>1169</v>
      </c>
      <c r="B378" t="s">
        <v>1170</v>
      </c>
      <c r="C378">
        <v>12093</v>
      </c>
      <c r="D378" s="164">
        <v>45971.664069675928</v>
      </c>
      <c r="E378" s="164">
        <v>46234.443942546299</v>
      </c>
    </row>
    <row r="379" spans="1:5" x14ac:dyDescent="0.2">
      <c r="A379" t="s">
        <v>1171</v>
      </c>
      <c r="B379" t="s">
        <v>1172</v>
      </c>
      <c r="C379">
        <v>7500</v>
      </c>
      <c r="D379" s="164">
        <v>45971.664069675928</v>
      </c>
      <c r="E379" s="164">
        <v>46234.443942546299</v>
      </c>
    </row>
    <row r="380" spans="1:5" x14ac:dyDescent="0.2">
      <c r="A380" t="s">
        <v>1173</v>
      </c>
      <c r="B380" t="s">
        <v>1174</v>
      </c>
      <c r="C380">
        <v>12050</v>
      </c>
      <c r="D380" s="164">
        <v>45971.664069675928</v>
      </c>
      <c r="E380" s="164">
        <v>46234.443942546299</v>
      </c>
    </row>
    <row r="381" spans="1:5" x14ac:dyDescent="0.2">
      <c r="A381" t="s">
        <v>1175</v>
      </c>
      <c r="B381" t="s">
        <v>1176</v>
      </c>
      <c r="C381">
        <v>10450</v>
      </c>
      <c r="D381" s="164">
        <v>45971.664069675928</v>
      </c>
      <c r="E381" s="164">
        <v>46234.443942546299</v>
      </c>
    </row>
    <row r="382" spans="1:5" x14ac:dyDescent="0.2">
      <c r="A382" t="s">
        <v>1177</v>
      </c>
      <c r="B382" t="s">
        <v>23</v>
      </c>
      <c r="C382">
        <v>9920</v>
      </c>
      <c r="D382" s="164">
        <v>45971.664069675928</v>
      </c>
      <c r="E382" s="164">
        <v>46234.443942546299</v>
      </c>
    </row>
    <row r="383" spans="1:5" x14ac:dyDescent="0.2">
      <c r="A383" t="s">
        <v>1587</v>
      </c>
      <c r="B383" t="s">
        <v>1588</v>
      </c>
      <c r="C383">
        <v>10450</v>
      </c>
      <c r="D383" s="164">
        <v>45971.664069675928</v>
      </c>
      <c r="E383" s="164">
        <v>46234.443942546299</v>
      </c>
    </row>
    <row r="384" spans="1:5" x14ac:dyDescent="0.2">
      <c r="A384" t="s">
        <v>1178</v>
      </c>
      <c r="B384" t="s">
        <v>37</v>
      </c>
      <c r="C384">
        <v>18300</v>
      </c>
      <c r="D384" s="164">
        <v>45971.664069675928</v>
      </c>
      <c r="E384" s="164">
        <v>46234.443942546299</v>
      </c>
    </row>
    <row r="385" spans="1:5" x14ac:dyDescent="0.2">
      <c r="A385" t="s">
        <v>1179</v>
      </c>
      <c r="B385" t="s">
        <v>1180</v>
      </c>
      <c r="C385">
        <v>1750</v>
      </c>
      <c r="D385" s="164">
        <v>45971.664069675928</v>
      </c>
      <c r="E385" s="164">
        <v>46234.443942546299</v>
      </c>
    </row>
    <row r="386" spans="1:5" x14ac:dyDescent="0.2">
      <c r="A386" t="s">
        <v>1181</v>
      </c>
      <c r="B386" t="s">
        <v>1182</v>
      </c>
      <c r="C386">
        <v>1750</v>
      </c>
      <c r="D386" s="164">
        <v>45971.664069675928</v>
      </c>
      <c r="E386" s="164">
        <v>46234.443942546299</v>
      </c>
    </row>
    <row r="387" spans="1:5" x14ac:dyDescent="0.2">
      <c r="A387" t="s">
        <v>1183</v>
      </c>
      <c r="B387" t="s">
        <v>1184</v>
      </c>
      <c r="C387">
        <v>2000</v>
      </c>
      <c r="D387" s="164">
        <v>45971.664069675928</v>
      </c>
      <c r="E387" s="164">
        <v>46234.443942546299</v>
      </c>
    </row>
    <row r="388" spans="1:5" x14ac:dyDescent="0.2">
      <c r="A388" t="s">
        <v>1185</v>
      </c>
      <c r="B388" t="s">
        <v>1186</v>
      </c>
      <c r="C388">
        <v>2750</v>
      </c>
      <c r="D388" s="164">
        <v>45971.664069675928</v>
      </c>
      <c r="E388" s="164">
        <v>46234.443942546299</v>
      </c>
    </row>
    <row r="389" spans="1:5" x14ac:dyDescent="0.2">
      <c r="A389" t="s">
        <v>1187</v>
      </c>
      <c r="B389" t="s">
        <v>1188</v>
      </c>
      <c r="C389">
        <v>3600</v>
      </c>
      <c r="D389" s="164">
        <v>45971.664069675928</v>
      </c>
      <c r="E389" s="164">
        <v>46234.443942546299</v>
      </c>
    </row>
    <row r="390" spans="1:5" x14ac:dyDescent="0.2">
      <c r="A390" t="s">
        <v>1189</v>
      </c>
      <c r="B390" t="s">
        <v>1190</v>
      </c>
      <c r="C390">
        <v>6315</v>
      </c>
      <c r="D390" s="164">
        <v>45971.664069675928</v>
      </c>
      <c r="E390" s="164">
        <v>46234.443942546299</v>
      </c>
    </row>
    <row r="391" spans="1:5" x14ac:dyDescent="0.2">
      <c r="A391" t="s">
        <v>1191</v>
      </c>
      <c r="B391" t="s">
        <v>1192</v>
      </c>
      <c r="C391">
        <v>5200</v>
      </c>
      <c r="D391" s="164">
        <v>45971.664069675928</v>
      </c>
      <c r="E391" s="164">
        <v>46234.443942546299</v>
      </c>
    </row>
    <row r="392" spans="1:5" x14ac:dyDescent="0.2">
      <c r="A392" t="s">
        <v>1193</v>
      </c>
      <c r="B392" t="s">
        <v>1194</v>
      </c>
      <c r="C392">
        <v>2440</v>
      </c>
      <c r="D392" s="164">
        <v>45971.664069675928</v>
      </c>
      <c r="E392" s="164">
        <v>46234.443942546299</v>
      </c>
    </row>
    <row r="393" spans="1:5" x14ac:dyDescent="0.2">
      <c r="A393" t="s">
        <v>1195</v>
      </c>
      <c r="B393" t="s">
        <v>1196</v>
      </c>
      <c r="C393">
        <v>3600</v>
      </c>
      <c r="D393" s="164">
        <v>45971.664069675928</v>
      </c>
      <c r="E393" s="164">
        <v>46234.443942546299</v>
      </c>
    </row>
    <row r="394" spans="1:5" x14ac:dyDescent="0.2">
      <c r="A394" t="s">
        <v>1197</v>
      </c>
      <c r="B394" t="s">
        <v>1198</v>
      </c>
      <c r="C394">
        <v>8700</v>
      </c>
      <c r="D394" s="164">
        <v>45971.664069675928</v>
      </c>
      <c r="E394" s="164">
        <v>46234.443942546299</v>
      </c>
    </row>
    <row r="395" spans="1:5" x14ac:dyDescent="0.2">
      <c r="A395" t="s">
        <v>1199</v>
      </c>
      <c r="B395" t="s">
        <v>1200</v>
      </c>
      <c r="C395">
        <v>9474</v>
      </c>
      <c r="D395" s="164">
        <v>45971.664069675928</v>
      </c>
      <c r="E395" s="164">
        <v>46234.443942546299</v>
      </c>
    </row>
    <row r="396" spans="1:5" x14ac:dyDescent="0.2">
      <c r="A396" t="s">
        <v>1201</v>
      </c>
      <c r="B396" t="s">
        <v>1202</v>
      </c>
      <c r="C396">
        <v>12050</v>
      </c>
      <c r="D396" s="164">
        <v>45971.664069675928</v>
      </c>
      <c r="E396" s="164">
        <v>46234.443942546299</v>
      </c>
    </row>
    <row r="397" spans="1:5" x14ac:dyDescent="0.2">
      <c r="A397" t="s">
        <v>1203</v>
      </c>
      <c r="B397" t="s">
        <v>1204</v>
      </c>
      <c r="C397">
        <v>4340</v>
      </c>
      <c r="D397" s="164">
        <v>45971.664069675928</v>
      </c>
      <c r="E397" s="164">
        <v>46234.443942546299</v>
      </c>
    </row>
    <row r="398" spans="1:5" x14ac:dyDescent="0.2">
      <c r="A398" t="s">
        <v>1205</v>
      </c>
      <c r="B398" t="s">
        <v>1206</v>
      </c>
      <c r="C398">
        <v>5092</v>
      </c>
      <c r="D398" s="164">
        <v>45971.664069675928</v>
      </c>
      <c r="E398" s="164">
        <v>46234.443942546299</v>
      </c>
    </row>
    <row r="399" spans="1:5" x14ac:dyDescent="0.2">
      <c r="A399" t="s">
        <v>1207</v>
      </c>
      <c r="B399" t="s">
        <v>1208</v>
      </c>
      <c r="C399">
        <v>6500</v>
      </c>
      <c r="D399" s="164">
        <v>45971.664069675928</v>
      </c>
      <c r="E399" s="164">
        <v>46234.443942546299</v>
      </c>
    </row>
    <row r="400" spans="1:5" x14ac:dyDescent="0.2">
      <c r="A400" t="s">
        <v>1209</v>
      </c>
      <c r="B400" t="s">
        <v>1210</v>
      </c>
      <c r="C400">
        <v>1220</v>
      </c>
      <c r="D400" s="164">
        <v>45971.664069675928</v>
      </c>
      <c r="E400" s="164">
        <v>46234.443942546299</v>
      </c>
    </row>
    <row r="401" spans="1:5" x14ac:dyDescent="0.2">
      <c r="A401" t="s">
        <v>1211</v>
      </c>
      <c r="B401" t="s">
        <v>1212</v>
      </c>
      <c r="C401">
        <v>1650</v>
      </c>
      <c r="D401" s="164">
        <v>45971.664069675928</v>
      </c>
      <c r="E401" s="164">
        <v>46234.443942546299</v>
      </c>
    </row>
    <row r="402" spans="1:5" x14ac:dyDescent="0.2">
      <c r="A402" t="s">
        <v>1213</v>
      </c>
      <c r="B402" t="s">
        <v>1214</v>
      </c>
      <c r="C402">
        <v>1950</v>
      </c>
      <c r="D402" s="164">
        <v>45971.664069675928</v>
      </c>
      <c r="E402" s="164">
        <v>46234.443942546299</v>
      </c>
    </row>
    <row r="403" spans="1:5" x14ac:dyDescent="0.2">
      <c r="A403" t="s">
        <v>1215</v>
      </c>
      <c r="B403" t="s">
        <v>1216</v>
      </c>
      <c r="C403">
        <v>4800</v>
      </c>
      <c r="D403" s="164">
        <v>45971.664069675928</v>
      </c>
      <c r="E403" s="164">
        <v>46234.443942546299</v>
      </c>
    </row>
    <row r="404" spans="1:5" x14ac:dyDescent="0.2">
      <c r="A404" t="s">
        <v>1217</v>
      </c>
      <c r="B404" t="s">
        <v>1218</v>
      </c>
      <c r="C404">
        <v>2900</v>
      </c>
      <c r="D404" s="164">
        <v>45971.664069675928</v>
      </c>
      <c r="E404" s="164">
        <v>46234.443942546299</v>
      </c>
    </row>
    <row r="405" spans="1:5" x14ac:dyDescent="0.2">
      <c r="A405" t="s">
        <v>1219</v>
      </c>
      <c r="B405" t="s">
        <v>1220</v>
      </c>
      <c r="C405">
        <v>2900</v>
      </c>
      <c r="D405" s="164">
        <v>45971.664069675928</v>
      </c>
      <c r="E405" s="164">
        <v>46234.443942546299</v>
      </c>
    </row>
    <row r="406" spans="1:5" x14ac:dyDescent="0.2">
      <c r="A406" t="s">
        <v>1221</v>
      </c>
      <c r="B406" t="s">
        <v>1222</v>
      </c>
      <c r="C406">
        <v>3600</v>
      </c>
      <c r="D406" s="164">
        <v>45971.664069675928</v>
      </c>
      <c r="E406" s="164">
        <v>46234.443942546299</v>
      </c>
    </row>
    <row r="407" spans="1:5" x14ac:dyDescent="0.2">
      <c r="A407" t="s">
        <v>1582</v>
      </c>
      <c r="B407" t="s">
        <v>1583</v>
      </c>
      <c r="C407">
        <v>7000</v>
      </c>
      <c r="D407" s="164">
        <v>45971.664069675928</v>
      </c>
      <c r="E407" s="164">
        <v>46234.443942546299</v>
      </c>
    </row>
    <row r="408" spans="1:5" x14ac:dyDescent="0.2">
      <c r="A408" t="s">
        <v>1223</v>
      </c>
      <c r="B408" t="s">
        <v>1224</v>
      </c>
      <c r="C408">
        <v>9000</v>
      </c>
      <c r="D408" s="164">
        <v>45971.664069675928</v>
      </c>
      <c r="E408" s="164">
        <v>46234.443942546299</v>
      </c>
    </row>
    <row r="409" spans="1:5" x14ac:dyDescent="0.2">
      <c r="A409" t="s">
        <v>1225</v>
      </c>
      <c r="B409" t="s">
        <v>1226</v>
      </c>
      <c r="C409">
        <v>3600</v>
      </c>
      <c r="D409" s="164">
        <v>45971.664069675928</v>
      </c>
      <c r="E409" s="164">
        <v>46234.443942546299</v>
      </c>
    </row>
    <row r="410" spans="1:5" x14ac:dyDescent="0.2">
      <c r="A410" t="s">
        <v>1227</v>
      </c>
      <c r="B410" t="s">
        <v>1228</v>
      </c>
      <c r="C410">
        <v>4750</v>
      </c>
      <c r="D410" s="164">
        <v>45971.664069675928</v>
      </c>
      <c r="E410" s="164">
        <v>46234.443942546299</v>
      </c>
    </row>
    <row r="411" spans="1:5" x14ac:dyDescent="0.2">
      <c r="A411" t="s">
        <v>1229</v>
      </c>
      <c r="B411" t="s">
        <v>1230</v>
      </c>
      <c r="C411">
        <v>4800</v>
      </c>
      <c r="D411" s="164">
        <v>45971.664069675928</v>
      </c>
      <c r="E411" s="164">
        <v>46234.443942546299</v>
      </c>
    </row>
    <row r="412" spans="1:5" x14ac:dyDescent="0.2">
      <c r="A412" t="s">
        <v>1231</v>
      </c>
      <c r="B412" t="s">
        <v>1232</v>
      </c>
      <c r="C412">
        <v>11200</v>
      </c>
      <c r="D412" s="164">
        <v>45971.664069675928</v>
      </c>
      <c r="E412" s="164">
        <v>46234.443942546299</v>
      </c>
    </row>
    <row r="413" spans="1:5" x14ac:dyDescent="0.2">
      <c r="A413" t="s">
        <v>1233</v>
      </c>
      <c r="B413" t="s">
        <v>1234</v>
      </c>
      <c r="C413">
        <v>3800</v>
      </c>
      <c r="D413" s="164">
        <v>45971.664069675928</v>
      </c>
      <c r="E413" s="164">
        <v>46234.443942546299</v>
      </c>
    </row>
    <row r="414" spans="1:5" x14ac:dyDescent="0.2">
      <c r="A414" t="s">
        <v>1235</v>
      </c>
      <c r="B414" t="s">
        <v>1236</v>
      </c>
      <c r="C414">
        <v>1670</v>
      </c>
      <c r="D414" s="164">
        <v>45971.664069675928</v>
      </c>
      <c r="E414" s="164">
        <v>46234.443942546299</v>
      </c>
    </row>
    <row r="415" spans="1:5" x14ac:dyDescent="0.2">
      <c r="A415" t="s">
        <v>1237</v>
      </c>
      <c r="B415" t="s">
        <v>1238</v>
      </c>
      <c r="C415">
        <v>3000</v>
      </c>
      <c r="D415" s="164">
        <v>45971.664069675928</v>
      </c>
      <c r="E415" s="164">
        <v>46234.443942546299</v>
      </c>
    </row>
    <row r="416" spans="1:5" x14ac:dyDescent="0.2">
      <c r="A416" t="s">
        <v>1239</v>
      </c>
      <c r="B416" t="s">
        <v>1240</v>
      </c>
      <c r="C416">
        <v>7255</v>
      </c>
      <c r="D416" s="164">
        <v>45971.664069675928</v>
      </c>
      <c r="E416" s="164">
        <v>46234.443942546299</v>
      </c>
    </row>
    <row r="417" spans="1:5" x14ac:dyDescent="0.2">
      <c r="A417" t="s">
        <v>1241</v>
      </c>
      <c r="B417" t="s">
        <v>1242</v>
      </c>
      <c r="C417">
        <v>14000</v>
      </c>
      <c r="D417" s="164">
        <v>45971.664069675928</v>
      </c>
      <c r="E417" s="164">
        <v>46234.443942546299</v>
      </c>
    </row>
    <row r="418" spans="1:5" x14ac:dyDescent="0.2">
      <c r="A418" t="s">
        <v>1243</v>
      </c>
      <c r="B418" t="s">
        <v>1244</v>
      </c>
      <c r="C418">
        <v>12500</v>
      </c>
      <c r="D418" s="164">
        <v>45971.664069675928</v>
      </c>
      <c r="E418" s="164">
        <v>46234.443942546299</v>
      </c>
    </row>
    <row r="419" spans="1:5" x14ac:dyDescent="0.2">
      <c r="A419" t="s">
        <v>1245</v>
      </c>
      <c r="B419" t="s">
        <v>1246</v>
      </c>
      <c r="C419">
        <v>6500</v>
      </c>
      <c r="D419" s="164">
        <v>45971.664069675928</v>
      </c>
      <c r="E419" s="164">
        <v>46234.443942546299</v>
      </c>
    </row>
    <row r="420" spans="1:5" x14ac:dyDescent="0.2">
      <c r="A420" t="s">
        <v>1247</v>
      </c>
      <c r="B420" t="s">
        <v>1248</v>
      </c>
      <c r="C420">
        <v>16100</v>
      </c>
      <c r="D420" s="164">
        <v>45971.664069675928</v>
      </c>
      <c r="E420" s="164">
        <v>46234.443942546299</v>
      </c>
    </row>
    <row r="421" spans="1:5" x14ac:dyDescent="0.2">
      <c r="A421" t="s">
        <v>1547</v>
      </c>
      <c r="B421" t="s">
        <v>1250</v>
      </c>
      <c r="C421">
        <v>19000</v>
      </c>
      <c r="D421" s="164">
        <v>45971.664069675928</v>
      </c>
      <c r="E421" s="164">
        <v>46234.443942546299</v>
      </c>
    </row>
    <row r="422" spans="1:5" x14ac:dyDescent="0.2">
      <c r="A422" t="s">
        <v>1249</v>
      </c>
      <c r="B422" t="s">
        <v>1250</v>
      </c>
      <c r="C422">
        <v>9850</v>
      </c>
      <c r="D422" s="164">
        <v>45971.664069675928</v>
      </c>
      <c r="E422" s="164">
        <v>46234.443942546299</v>
      </c>
    </row>
    <row r="423" spans="1:5" x14ac:dyDescent="0.2">
      <c r="A423" t="s">
        <v>1251</v>
      </c>
      <c r="B423" t="s">
        <v>1252</v>
      </c>
      <c r="C423">
        <v>4000</v>
      </c>
      <c r="D423" s="164">
        <v>45971.664069675928</v>
      </c>
      <c r="E423" s="164">
        <v>46234.443942546299</v>
      </c>
    </row>
    <row r="424" spans="1:5" x14ac:dyDescent="0.2">
      <c r="A424" t="s">
        <v>1253</v>
      </c>
      <c r="B424" t="s">
        <v>1254</v>
      </c>
      <c r="C424">
        <v>3250</v>
      </c>
      <c r="D424" s="164">
        <v>45971.664069675928</v>
      </c>
      <c r="E424" s="164">
        <v>46234.443942546299</v>
      </c>
    </row>
    <row r="425" spans="1:5" x14ac:dyDescent="0.2">
      <c r="A425" t="s">
        <v>1255</v>
      </c>
      <c r="B425" t="s">
        <v>1256</v>
      </c>
      <c r="C425">
        <v>8950</v>
      </c>
      <c r="D425" s="164">
        <v>45971.664069675928</v>
      </c>
      <c r="E425" s="164">
        <v>46234.443942546299</v>
      </c>
    </row>
    <row r="426" spans="1:5" x14ac:dyDescent="0.2">
      <c r="A426" t="s">
        <v>1282</v>
      </c>
      <c r="B426" t="s">
        <v>1283</v>
      </c>
      <c r="C426">
        <v>101148</v>
      </c>
      <c r="D426" s="164">
        <v>45971.664069675928</v>
      </c>
      <c r="E426" s="164">
        <v>46234.443942546299</v>
      </c>
    </row>
    <row r="427" spans="1:5" x14ac:dyDescent="0.2">
      <c r="A427" t="s">
        <v>1257</v>
      </c>
      <c r="B427" t="s">
        <v>1258</v>
      </c>
      <c r="C427">
        <v>50706</v>
      </c>
      <c r="D427" s="164">
        <v>45971.664069675928</v>
      </c>
      <c r="E427" s="164">
        <v>46234.443942546299</v>
      </c>
    </row>
    <row r="428" spans="1:5" x14ac:dyDescent="0.2">
      <c r="A428" t="s">
        <v>1259</v>
      </c>
      <c r="B428" t="s">
        <v>1260</v>
      </c>
      <c r="C428">
        <v>28000</v>
      </c>
      <c r="D428" s="164">
        <v>45971.664069675928</v>
      </c>
      <c r="E428" s="164">
        <v>46234.443942546299</v>
      </c>
    </row>
    <row r="429" spans="1:5" x14ac:dyDescent="0.2">
      <c r="A429" t="s">
        <v>1261</v>
      </c>
      <c r="B429" t="s">
        <v>25</v>
      </c>
      <c r="C429">
        <v>29000</v>
      </c>
      <c r="D429" s="164">
        <v>45971.664069675928</v>
      </c>
      <c r="E429" s="164">
        <v>46234.443942546299</v>
      </c>
    </row>
    <row r="430" spans="1:5" x14ac:dyDescent="0.2">
      <c r="A430" t="s">
        <v>1262</v>
      </c>
      <c r="B430" t="s">
        <v>1263</v>
      </c>
      <c r="C430">
        <v>12500</v>
      </c>
      <c r="D430" s="164">
        <v>45971.664069675928</v>
      </c>
      <c r="E430" s="164">
        <v>46234.443942546299</v>
      </c>
    </row>
    <row r="431" spans="1:5" x14ac:dyDescent="0.2">
      <c r="A431" t="s">
        <v>1264</v>
      </c>
      <c r="B431" t="s">
        <v>1265</v>
      </c>
      <c r="C431">
        <v>22900</v>
      </c>
      <c r="D431" s="164">
        <v>45971.664069675928</v>
      </c>
      <c r="E431" s="164">
        <v>46234.443942546299</v>
      </c>
    </row>
    <row r="432" spans="1:5" x14ac:dyDescent="0.2">
      <c r="A432" t="s">
        <v>1266</v>
      </c>
      <c r="B432" t="s">
        <v>1267</v>
      </c>
      <c r="C432">
        <v>27117</v>
      </c>
      <c r="D432" s="164">
        <v>45971.664069675928</v>
      </c>
      <c r="E432" s="164">
        <v>46234.443942546299</v>
      </c>
    </row>
    <row r="433" spans="1:5" x14ac:dyDescent="0.2">
      <c r="A433" t="s">
        <v>1268</v>
      </c>
      <c r="B433" t="s">
        <v>1269</v>
      </c>
      <c r="C433">
        <v>2530</v>
      </c>
      <c r="D433" s="164">
        <v>45971.664069675928</v>
      </c>
      <c r="E433" s="164">
        <v>46234.443942546299</v>
      </c>
    </row>
    <row r="434" spans="1:5" x14ac:dyDescent="0.2">
      <c r="A434" t="s">
        <v>1270</v>
      </c>
      <c r="B434" t="s">
        <v>1271</v>
      </c>
      <c r="C434">
        <v>3080</v>
      </c>
      <c r="D434" s="164">
        <v>45971.664069675928</v>
      </c>
      <c r="E434" s="164">
        <v>46234.443942546299</v>
      </c>
    </row>
    <row r="435" spans="1:5" x14ac:dyDescent="0.2">
      <c r="A435" t="s">
        <v>1272</v>
      </c>
      <c r="B435" t="s">
        <v>1273</v>
      </c>
      <c r="C435">
        <v>6614</v>
      </c>
      <c r="D435" s="164">
        <v>45971.664069675928</v>
      </c>
      <c r="E435" s="164">
        <v>46234.443942546299</v>
      </c>
    </row>
    <row r="436" spans="1:5" x14ac:dyDescent="0.2">
      <c r="A436" t="s">
        <v>1274</v>
      </c>
      <c r="B436" t="s">
        <v>1275</v>
      </c>
      <c r="C436">
        <v>7394</v>
      </c>
      <c r="D436" s="164">
        <v>45971.664069675928</v>
      </c>
      <c r="E436" s="164">
        <v>46234.443942546299</v>
      </c>
    </row>
    <row r="437" spans="1:5" x14ac:dyDescent="0.2">
      <c r="A437" t="s">
        <v>1276</v>
      </c>
      <c r="B437" t="s">
        <v>1277</v>
      </c>
      <c r="C437">
        <v>7394</v>
      </c>
      <c r="D437" s="164">
        <v>45971.664069675928</v>
      </c>
      <c r="E437" s="164">
        <v>46234.443942546299</v>
      </c>
    </row>
    <row r="438" spans="1:5" x14ac:dyDescent="0.2">
      <c r="A438" t="s">
        <v>1278</v>
      </c>
      <c r="B438" t="s">
        <v>1279</v>
      </c>
      <c r="C438">
        <v>2400</v>
      </c>
      <c r="D438" s="164">
        <v>45971.664069675928</v>
      </c>
      <c r="E438" s="164">
        <v>46234.443942546299</v>
      </c>
    </row>
    <row r="439" spans="1:5" x14ac:dyDescent="0.2">
      <c r="A439" t="s">
        <v>1280</v>
      </c>
      <c r="B439" t="s">
        <v>1281</v>
      </c>
      <c r="C439">
        <v>2050</v>
      </c>
      <c r="D439" s="164">
        <v>45971.664069675928</v>
      </c>
      <c r="E439" s="164">
        <v>46234.443942546299</v>
      </c>
    </row>
    <row r="440" spans="1:5" x14ac:dyDescent="0.2">
      <c r="A440" t="s">
        <v>1284</v>
      </c>
      <c r="B440" t="s">
        <v>1285</v>
      </c>
      <c r="C440">
        <v>15999</v>
      </c>
      <c r="D440" s="164">
        <v>45971.664069675928</v>
      </c>
      <c r="E440" s="164">
        <v>46234.443942546299</v>
      </c>
    </row>
    <row r="441" spans="1:5" x14ac:dyDescent="0.2">
      <c r="A441" t="s">
        <v>1548</v>
      </c>
      <c r="B441" t="s">
        <v>1549</v>
      </c>
      <c r="C441">
        <v>12500</v>
      </c>
      <c r="D441" s="164">
        <v>45971.664069675928</v>
      </c>
      <c r="E441" s="164">
        <v>46234.443942546299</v>
      </c>
    </row>
    <row r="442" spans="1:5" x14ac:dyDescent="0.2">
      <c r="A442" t="s">
        <v>1286</v>
      </c>
      <c r="B442" t="s">
        <v>1287</v>
      </c>
      <c r="C442">
        <v>1500</v>
      </c>
      <c r="D442" s="164">
        <v>45971.664069675928</v>
      </c>
      <c r="E442" s="164">
        <v>46234.443942546299</v>
      </c>
    </row>
    <row r="443" spans="1:5" x14ac:dyDescent="0.2">
      <c r="A443" t="s">
        <v>1342</v>
      </c>
      <c r="B443" t="s">
        <v>1343</v>
      </c>
      <c r="C443">
        <v>8113</v>
      </c>
      <c r="D443" s="164">
        <v>45971.664069675928</v>
      </c>
      <c r="E443" s="164">
        <v>46234.443942546299</v>
      </c>
    </row>
    <row r="444" spans="1:5" x14ac:dyDescent="0.2">
      <c r="A444" t="s">
        <v>1288</v>
      </c>
      <c r="B444" t="s">
        <v>1289</v>
      </c>
      <c r="C444">
        <v>112436</v>
      </c>
      <c r="D444" s="164">
        <v>45971.664069675928</v>
      </c>
      <c r="E444" s="164">
        <v>46234.443942546299</v>
      </c>
    </row>
    <row r="445" spans="1:5" x14ac:dyDescent="0.2">
      <c r="A445" t="s">
        <v>1399</v>
      </c>
      <c r="B445" t="s">
        <v>1400</v>
      </c>
      <c r="C445">
        <v>244160</v>
      </c>
      <c r="D445" s="164">
        <v>45971.664069675928</v>
      </c>
      <c r="E445" s="164">
        <v>46234.443942546299</v>
      </c>
    </row>
    <row r="446" spans="1:5" x14ac:dyDescent="0.2">
      <c r="A446" t="s">
        <v>1290</v>
      </c>
      <c r="B446" t="s">
        <v>1291</v>
      </c>
      <c r="C446">
        <v>1320</v>
      </c>
      <c r="D446" s="164">
        <v>45971.664069675928</v>
      </c>
      <c r="E446" s="164">
        <v>46234.443942546299</v>
      </c>
    </row>
    <row r="447" spans="1:5" x14ac:dyDescent="0.2">
      <c r="A447" t="s">
        <v>1292</v>
      </c>
      <c r="B447" t="s">
        <v>1293</v>
      </c>
      <c r="C447">
        <v>4387</v>
      </c>
      <c r="D447" s="164">
        <v>45971.664069675928</v>
      </c>
      <c r="E447" s="164">
        <v>46234.443942546299</v>
      </c>
    </row>
  </sheetData>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4 5 a a 3 8 3 - 8 3 3 d - 4 1 8 8 - 8 d 7 9 - 3 6 9 7 6 d 9 0 b 0 0 4 "   x m l n s = " h t t p : / / s c h e m a s . m i c r o s o f t . c o m / D a t a M a s h u p " > A A A A A L w O A A B Q S w M E F A A C A A g A 6 V T / 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6 V T / 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l U / 1 x R 4 t P j t g s A A H U w A A A T A B w A R m 9 y b X V s Y X M v U 2 V j d G l v b j E u b S C i G A A o o B Q A A A A A A A A A A A A A A A A A A A A A A A A A A A D l W m 1 v 2 z g S / h 4 g / 4 F Q g V s Z c J y 4 7 b W 9 6 6 a A 4 y R N s G 6 S s 9 3 t 9 Y I g o G 0 6 1 k U S f S S V l / P 6 v 9 8 M S b 1 Q k u M 0 2 w D d 2 3 x Q L I q a 9 3 l m S E q y s Q p 4 T A b m f / v 9 5 s b m h p x R w S a k S 0 M W T 6 g g u y R k a n O D w N + A J 2 L M Y O T g b s z C 1 h c u r k e c X / t f 2 K j V 5 b F i s Z K + N 1 N q L v + + v T 3 h q k V D K q 9 p 6 4 r f b N O A y m 1 2 p 7 Z T y i 9 b d 6 G 8 8 x p N E i d h 2 C R K J K z R N J w m V N H L I R 2 F y M 2 w X Z w f K x b t e v j I a / 4 S x J N d T 8 / w L p b n + z B 4 Y d 9 9 4 X V n N L 4 C H Y b 3 c + Y B A T 2 t N R Q 0 l l M u o i 4 P k y j G h 9 L P G T U X C + 8 T K D E j Q I x 5 I A 9 M Q E H Y s k n S R y c 0 y h 4 p U E Y / 2 k 9 Y / T u H X 2 H o O F Z v X r e Q m 5 l M 7 w m f k i + M X R N 4 s U K s R 6 U a 0 B s 2 K V J T Q c S W y 0 a m 4 I A L B f r 1 + a 3 M 9 c N B v 6 Q 8 K q W l O B U T J l r 7 T I 7 B 9 k F 8 V d D J i m 5 m d L I J y 8 b m R s a w M 5 l g T C R S 8 S j n C K P G l r 4 r U p N o N S 7 7 b C q Y n G l d G B 0 b V k P Q 5 V 8 8 Z q 0 e H 9 P w h N / 6 j U a t 5 1 6 u c V 1 J K l S 1 w n W F B c 0 r b Y w t F k L w 9 + i I h X 6 Z f d N x u m e m k q n g E Y H p / N Y D C w W x Q 9 H J o E 8 f h 1 + + f / p 0 A j E W d K q 2 N P 3 n S 6 L D I F R M V K N M W w H H i r l j 3 O u f d 4 4 7 A 3 K 8 f 0 F + / q A F K r j W o d e u J V h m a s m e o 1 u J 8 c X B d I p g d c M u g I D m 8 J S s r 0 i D w W N l r 2 R k b c 5 r 4 6 e j c R K N m F i T v h o Q A l H V p A I b d e p W J n 2 e 4 8 8 J u Z 2 x 2 H m Y B f n j c 9 e F j B 8 5 e V N W f R b x G 3 x d k y y E p 3 l g h 6 s Z n d t t d I + a l q z o d X k U Q R r i z 1 W + q n f P I 8 G 5 L D f q b e O r i r + W I t n e J v t s G s S M U D I K a X x N B L 8 l E V X j G U w k a s b I W N M j E t J / r B L B z J t 7 O B n k A C n 6 b M z F p H U I 4 N U L p P L x A s a a M 6 r 8 B e Y R B J W R 1 I j W 5 U m s S r A O r n b m o O C y O i f 1 E o h 9 H E s m l J Y w F 5 w q M u c y 0 J 3 H D v F H 7 C q I Y 1 C k k R r Q v A U U t f x I N 7 e j e W b R w q 0 5 O 5 A W q c b L F b j z c g X u 1 L D M M A 3 V 1 I D m 7 X G G B n / 7 + u 3 W 6 5 2 d X v e Q 7 A t G o z C Y A g e v Q W g 8 g f k a G v C F d z u v d n b a j U K V q E j j 1 A s e z W l 8 / w w N l y F c U y k I g d u n F 4 r M z y D L j X Y 0 5 v b v 6 8 L I 4 p E 9 0 B 8 C 1 s g 3 4 R p Y c j A P A 0 V 4 o o h 3 O j w 6 6 H u Y M u a p v r 8 0 6 V w T w i W k s 6 U T p + v u R m L B t D R T 3 U 5 4 f K l H n k o R k y I n m S s B e U l i H m 8 Z 4 q C B T O M Z k + y y h i / C Y z a s z Z b z W Q W O h f C L R g i P 0 u A B 8 t O 5 m L F H z E E Q g r f N S 4 d B T M M s 5 F N Q 0 1 T 8 R V n K Z m 7 6 A t / 6 H r J A u O m q 8 O 3 9 I 4 3 m i X y W B n I O G m 4 Z + j / Y I u z P m f 4 2 j k 1 3 Q H r 8 i p N t / e + z C E k w J X N 4 G Z x r Q 8 X 0 D k N u p + 8 S X c x h n c m E h A j z k S m 8 C 0 s W S 8 J b 1 h d u V 7 V G w b p p n 3 I 6 x z J N w 2 9 u t M p S P r z y e o g j a I F z H r k A 2 9 w o p h D U 2 4 S F 5 E z w m w A A R I v / n b M J G W x l D H 6 w b P q / S q Z v y 6 X v X U j R z 9 + r h B p a z 1 k 8 k c M f t m w a 4 b 0 1 5 R F y m z E y G E M g J C F 7 h s z u Q 1 j J L T D I F n h R X D H 5 f H s t f c b R U / n C s F 0 E W v 0 s R d p i d n s f B U / m m I 5 g Y 7 1 z k S 4 m v T 0 q A 9 1 1 d E 6 6 v w 2 C q 5 g q L v S S 9 7 B z 7 A 7 g D H D a V m V W d R B 3 E r 2 3 e H m H l 7 / h p b 2 j r 2 1 9 f a m v e N G / X u H l N V 7 + i p c 3 K X I Y Q C q m 6 w m 7 h d U r m x P F w a 5 B R G g Y p q v a G M t V a q o h P I w y Q + m 9 O b k S S N J C V 2 N f q I j g 5 B a S e + I W U q 0 k f 1 r I f e F 9 j u f B D U c k O Y 3 D e 5 v e d X s 0 d m I N P C 5 + V 3 B B l 2 N 2 b P H 2 V x o m z K s 3 w + u 1 Z l i n S 3 Z Y 4 G 7 w r / B v e 7 2 D t R 5 9 h o 1 5 u i G v 3 f s C L e 1 D C 3 i u 2 V 2 Q D + Q N Y n I M V e T r B d k i b Q L L C 6 b v m u m k J m m v 2 n h d s f / h S p v W K W 1 D L H r t a m e 4 t i E s b e U u y q 5 Z 1 v v m z V r f 1 O 2 h p U D o b t K m q P i I / d w U L 9 3 R M n i W d 3 v L W F p + X g e t d T T W z v m 6 M s 5 M n 2 M x a H R P 9 l k Y R A F Y v h B 0 B 3 d z K G O 4 S r C x V 2 v f c r / y x k v X 4 d q I m h H Q b e k f C J 5 7 9 x k z 3 3 s P U / 6 R Q M o M 1 D 1 2 B f I G 6 i R U Z A K P I y Q H 0 v h W r z D U h R L N 3 C A R U 5 S c D 5 g I a B j 8 l 0 1 a S B o m Y 3 W 9 I E F s j L F I y S x R + b T g 1 Y f Q q 7 U h 9 I D R m g W V 6 y 2 e Y 8 M q Z D u F B B X 1 R n 2 l U e 4 R d d v U W g c R N j e c 0 l K G Z o S / j o L i O U o 0 f n j Y w H i P i J Q C J u C U D J + q i p Y 4 r A m J 3 + p C Y u G Z f Q e 9 I 5 K G P O G C u D m w A h 3 a T 3 e t 9 m z G 2 8 3 z B w S p Y I q D 0 T X H L j X d x s p m r q z c 4 1 q 6 m t A g j 7 N q G h R O G 1 Y T S c 6 W d V W d m j Y 8 i S I K D P 7 Q X f i 6 l o w U 9 6 m + R z v 2 t G 5 s 9 f H i 2 l 5 N C 2 E k A W A t C e N 6 V Z + G b h F t f r 0 q B D e 7 + y f Q t W / Z P 9 I 9 P T k 8 / p j d m w m 4 e Q U L 5 o c 8 L J D 8 5 R R I t + R M R a F n 7 W S / S O n E 4 x k X Q 3 4 N / Q 5 Q C s B 3 X r f T 9 z y v a Q S Q i k I O 2 G U q P C H S f t J C 9 Z u G 2 E E 8 + U T F N c N v W Y x e p 3 M G n P E s p 3 M l G M M j v 5 K m 5 A i q p U k Z Y A M L Y P x o w x I v L K E z A x w e D L t H 5 G j 4 q V c y w h F o Z S u a X n D g C d w e r H b F v Z s I Y K y G W Z M c x G O O q / X W Z z V 9 5 y z Y M 2 6 D 3 n H 3 g A x P t c q D g + 7 w + P S k x H e A l j n j M u V 7 Z o / c T q d + K l K z x s y w a B + P E y F Y P G Y t f Q S a h i 6 + 1 c G D L r J r z y U x i q Z F R l v t / I n u U T 0 v H 9 B t q h a l j 0 F X l M J S s E u y H o u v 1 C x 7 3 o A o T G f k 1 g C f w n 2 f h S v 0 0 5 I 2 c 9 e v 1 q t L h T U D v l d S r s i m o l 3 G 5 2 E l r S g 7 z Z x a v V c P / j n s d 7 p D A l 3 j 0 W l / Q H w Z R H O A M g k V F 0 J 1 T o V k j Z K b j e u 6 s y S + l u l O 8 O A 6 m P t a C F 0 M f V d D g K 6 f K U H 8 b B f M e a c E H a u i 9 v 4 Y i R I q b Z 8 G P 4 Q + R C a 7 H / J Z G R q k f 0 e C T Y t k M o t B P d I y 7 T F 1 y 1 i c 1 W V p G I F Y M 3 h 1 V + e 2 p 6 9 g s Z 1 G l R L H 7 u o 2 k K a T b L o T t L E / D o l u I C 1 H P Z b 3 J S m 7 D 8 i i 8 T C 5 X h B f m + y t y g H h k X K z X 7 v U a I 1 x U l A d I J 7 l k t j X 0 S P b t F a c K k U d Y T W S d k N G Y w s 0 I F k m u B X N S J J t e f g Z F v n p z E Y j p 1 3 I g d h l c 2 5 Z Z O y a F u b R 7 / m Z s P n c I I v I r L z 5 x X i 1 J d P G n n + Z V c m O d L c Y U U 5 L 0 b f / n Q y 6 Z m y u t 0 y 1 p v m O 6 Z l I Y i h m N S t e y y F d 6 I I K 2 S d L u g R o N V c N e e 6 G L R 1 J K N q K k c / 9 n m X 8 J V C z T j p c C J 1 y R + H a 1 o i L r Q W 4 B M 3 q l X y s h Q X n m t x G T J T I y d f y N 0 2 l 9 R p 2 e 0 D r p D 2 6 o g J 7 5 C 9 m V o l L 1 u / m w 1 V r / x t 6 E g K N 2 D Y 2 Y 7 C w s + V 3 G o R M 2 p z F n Z N D v K 9 z Q E 6 7 a K u C J F p X X D / 2 U o T v 8 V v I m f P U O B d l a A h s f A P K G r P 0 w C T Y L I J J o B O u f 3 b n W T K O i q M k C C e m b y V H X 8 8 O + r 3 j k 1 8 I B n A S 0 t z F R 2 A p E a I 8 j / Z x Z h T g b + m n R G q 9 7 e 1 m / H 0 A R X R Z Z g C 4 Q Z y 0 w y Y 8 9 V C j T G q d S 1 U w u b e 7 r T J N Y J m E q q r X P q R z E E O 2 u g y K / k 0 X N 4 6 F s D 1 F C f E 4 L 4 v u i g W W B Z 8 W 1 i B G G P d o r 3 B 6 o H c W U A D c K N Y F y + T 2 N G D h J B v T W K X n a w g r 1 j V l 0 A b K W r G 5 h d Z s G o h I t 5 a C / S d h E p f C m i h h d 2 A H a 6 p f a R h g j 3 2 o n 7 j 9 g 0 Y / 7 P F o A B a p n s F m Y j c K 4 p o M L n k w n e j 2 G q W I E Q I C 3 b O L 3 5 8 w L H I b Q G T 8 R G 5 B 2 5 g r C O U E I A 0 3 V 0 A 5 T b v l O U d D g o F G + f d m p v A 7 n 5 w Z o 9 V + c W b b h F y 4 8 t d n 5 S L 7 m G / R H D N n p c I N w K J p 3 f k r A v + M z y G j Q V P U S K a 7 v M b H t x C / Z j y Z Q x 8 F 4 6 G O t j y P d D S t 1 D Y r e l o C W V K 6 Y K m S K o t F 5 j R b n 7 K o X S 5 X 6 F H 4 0 M 4 I W T i 9 U 3 z + c E 4 X v q l z J X F M W J J y p y x 1 w R j L B 7 L 4 / f 8 A U E s B A i 0 A F A A C A A g A 6 V T / X K l b r g K k A A A A 9 g A A A B I A A A A A A A A A A A A A A A A A A A A A A E N v b m Z p Z y 9 Q Y W N r Y W d l L n h t b F B L A Q I t A B Q A A g A I A O l U / 1 w P y u m r p A A A A O k A A A A T A A A A A A A A A A A A A A A A A P A A A A B b Q 2 9 u d G V u d F 9 U e X B l c 1 0 u e G 1 s U E s B A i 0 A F A A C A A g A 6 V T / X F H i 0 + O 2 C w A A d T A A A B M A A A A A A A A A A A A A A A A A 4 Q E A A E Z v c m 1 1 b G F z L 1 N l Y 3 R p b 2 4 x L m 1 Q S w U G A A A A A A M A A w D C A A A A 5 A 0 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p 4 k A A A A A A A C F i 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2 F s Z W 5 k Y X I 8 L 0 l 0 Z W 1 Q Y X R o P j w v S X R l b U x v Y 2 F 0 a W 9 u P j x T d G F i b G V F b n R y a W V z P j x F b n R y e S B U e X B l P S J J c 1 B y a X Z h d G U i I F Z h b H V l P S J s M C I g L z 4 8 R W 5 0 c n k g V H l w Z T 0 i U X V l c n l J R C I g V m F s d W U 9 I n M 5 N j I 5 M W M z Z i 0 1 Z W Y w L T Q 4 Y T Y t Y W J k O S 1 m M z B h N z R k Y j I 4 Y j k i I C 8 + P E V u d H J 5 I F R 5 c G U 9 I k Z p b G x F b m F i b G V k I i B W Y W x 1 Z T 0 i b D E 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V G F y Z 2 V 0 I i B W Y W x 1 Z T 0 i c 0 1 v b n R o T F U i I C 8 + P E V u d H J 5 I F R 5 c G U 9 I k Z p b G x l Z E N v b X B s Z X R l U m V z d W x 0 V G 9 X b 3 J r c 2 h l Z X Q i I F Z h b H V l P S J s M S I g L z 4 8 R W 5 0 c n k g V H l w Z T 0 i R m l s b F R h c m d l d E 5 h b W V D d X N 0 b 2 1 p e m V k I i B W Y W x 1 Z T 0 i b D E i I C 8 + P E V u d H J 5 I F R 5 c G U 9 I k Z p b G x U b 0 R h d G F N b 2 R l b E V u Y W J s Z W Q i I F Z h b H V l P S J s M C I g L z 4 8 R W 5 0 c n k g V H l w Z T 0 i R m l s b E 9 i a m V j d F R 5 c G U i I F Z h b H V l P S J z V G F i b G U i I C 8 + P E V u d H J 5 I F R 5 c G U 9 I k Z p b G x F c n J v c k N v d W 5 0 I i B W Y W x 1 Z T 0 i b D A i I C 8 + P E V u d H J 5 I F R 5 c G U 9 I k Z p b G x M Y X N 0 V X B k Y X R l Z C I g V m F s d W U 9 I m Q y M D I 2 L T A 3 L T M x V D E 4 O j M 5 O j E 3 L j M y M D I 1 N T V a I i A v P j x F b n R y e S B U e X B l P S J G a W x s R X J y b 3 J D b 2 R l I i B W Y W x 1 Z T 0 i c 1 V u a 2 5 v d 2 4 i I C 8 + P E V u d H J 5 I F R 5 c G U 9 I k Z p b G x D b 2 x 1 b W 5 U e X B l c y I g V m F s d W U 9 I n N D U V l K Q X d Z S E J 3 P T 0 i I C 8 + P E V u d H J 5 I F R 5 c G U 9 I k Z p b G x D b 3 V u d C I g V m F s d W U 9 I m w y N S I g L z 4 8 R W 5 0 c n k g V H l w Z T 0 i R m l s b E N v b H V t b k 5 h b W V z I i B W Y W x 1 Z T 0 i c 1 s m c X V v d D t N b 2 5 0 a C B E Y X R l J n F 1 b 3 Q 7 L C Z x d W 9 0 O 0 1 v b n R o I E 5 h b W U m c X V v d D s s J n F 1 b 3 Q 7 R H V l I E R h d G U m c X V v d D s s J n F 1 b 3 Q 7 R l k m c X V v d D s s J n F 1 b 3 Q 7 R G F 5 I G 9 m I F d l Z W s g R H V l J n F 1 b 3 Q 7 L C Z x d W 9 0 O 0 x h c 3 R T Y X Z l Z C Z x d W 9 0 O y w m c X V v d D t M Y X N 0 X 1 J l Z n J l c 2 h l Z C Z x d W 9 0 O 1 0 i I C 8 + P E V u d H J 5 I F R 5 c G U 9 I k F k Z G V k V G 9 E Y X R h T W 9 k Z W w i I F Z h b H V l P S J s M C 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Q 2 F s Z W 5 k Y X I v Q X V 0 b 1 J l b W 9 2 Z W R D b 2 x 1 b W 5 z M S 5 7 T W 9 u d G g g R G F 0 Z S w w f S Z x d W 9 0 O y w m c X V v d D t T Z W N 0 a W 9 u M S 9 D Y W x l b m R h c i 9 B d X R v U m V t b 3 Z l Z E N v b H V t b n M x L n t N b 2 5 0 a C B O Y W 1 l L D F 9 J n F 1 b 3 Q 7 L C Z x d W 9 0 O 1 N l Y 3 R p b 2 4 x L 0 N h b G V u Z G F y L 0 F 1 d G 9 S Z W 1 v d m V k Q 2 9 s d W 1 u c z E u e 0 R 1 Z S B E Y X R l L D J 9 J n F 1 b 3 Q 7 L C Z x d W 9 0 O 1 N l Y 3 R p b 2 4 x L 0 N h b G V u Z G F y L 0 F 1 d G 9 S Z W 1 v d m V k Q 2 9 s d W 1 u c z E u e 0 Z Z L D N 9 J n F 1 b 3 Q 7 L C Z x d W 9 0 O 1 N l Y 3 R p b 2 4 x L 0 N h b G V u Z G F y L 0 F 1 d G 9 S Z W 1 v d m V k Q 2 9 s d W 1 u c z E u e 0 R h e S B v Z i B X Z W V r I E R 1 Z S w 0 f S Z x d W 9 0 O y w m c X V v d D t T Z W N 0 a W 9 u M S 9 D Y W x l b m R h c i 9 B d X R v U m V t b 3 Z l Z E N v b H V t b n M x L n t M Y X N 0 U 2 F 2 Z W Q s N X 0 m c X V v d D s s J n F 1 b 3 Q 7 U 2 V j d G l v b j E v Q 2 F s Z W 5 k Y X I v Q X V 0 b 1 J l b W 9 2 Z W R D b 2 x 1 b W 5 z M S 5 7 T G F z d F 9 S Z W Z y Z X N o Z W Q s N n 0 m c X V v d D t d L C Z x d W 9 0 O 0 N v b H V t b k N v d W 5 0 J n F 1 b 3 Q 7 O j c s J n F 1 b 3 Q 7 S 2 V 5 Q 2 9 s d W 1 u T m F t Z X M m c X V v d D s 6 W 1 0 s J n F 1 b 3 Q 7 Q 2 9 s d W 1 u S W R l b n R p d G l l c y Z x d W 9 0 O z p b J n F 1 b 3 Q 7 U 2 V j d G l v b j E v Q 2 F s Z W 5 k Y X I v Q X V 0 b 1 J l b W 9 2 Z W R D b 2 x 1 b W 5 z M S 5 7 T W 9 u d G g g R G F 0 Z S w w f S Z x d W 9 0 O y w m c X V v d D t T Z W N 0 a W 9 u M S 9 D Y W x l b m R h c i 9 B d X R v U m V t b 3 Z l Z E N v b H V t b n M x L n t N b 2 5 0 a C B O Y W 1 l L D F 9 J n F 1 b 3 Q 7 L C Z x d W 9 0 O 1 N l Y 3 R p b 2 4 x L 0 N h b G V u Z G F y L 0 F 1 d G 9 S Z W 1 v d m V k Q 2 9 s d W 1 u c z E u e 0 R 1 Z S B E Y X R l L D J 9 J n F 1 b 3 Q 7 L C Z x d W 9 0 O 1 N l Y 3 R p b 2 4 x L 0 N h b G V u Z G F y L 0 F 1 d G 9 S Z W 1 v d m V k Q 2 9 s d W 1 u c z E u e 0 Z Z L D N 9 J n F 1 b 3 Q 7 L C Z x d W 9 0 O 1 N l Y 3 R p b 2 4 x L 0 N h b G V u Z G F y L 0 F 1 d G 9 S Z W 1 v d m V k Q 2 9 s d W 1 u c z E u e 0 R h e S B v Z i B X Z W V r I E R 1 Z S w 0 f S Z x d W 9 0 O y w m c X V v d D t T Z W N 0 a W 9 u M S 9 D Y W x l b m R h c i 9 B d X R v U m V t b 3 Z l Z E N v b H V t b n M x L n t M Y X N 0 U 2 F 2 Z W Q s N X 0 m c X V v d D s s J n F 1 b 3 Q 7 U 2 V j d G l v b j E v Q 2 F s Z W 5 k Y X I v Q X V 0 b 1 J l b W 9 2 Z W R D b 2 x 1 b W 5 z M S 5 7 T G F z d F 9 S Z W Z y Z X N o Z W Q s N n 0 m c X V v d D t d L C Z x d W 9 0 O 1 J l b G F 0 a W 9 u c 2 h p c E l u Z m 8 m c X V v d D s 6 W 1 1 9 I i A v P j w v U 3 R h Y m x l R W 5 0 c m l l c z 4 8 L 0 l 0 Z W 0 + P E l 0 Z W 0 + P E l 0 Z W 1 M b 2 N h d G l v b j 4 8 S X R l b V R 5 c G U + R m 9 y b X V s Y T w v S X R l b V R 5 c G U + P E l 0 Z W 1 Q Y X R o P l N l Y 3 R p b 2 4 x L 0 N h b G V u Z G F y L 1 N v d X J j Z T w v S X R l b V B h d G g + P C 9 J d G V t T G 9 j Y X R p b 2 4 + P F N 0 Y W J s Z U V u d H J p Z X M g L z 4 8 L 0 l 0 Z W 0 + P E l 0 Z W 0 + P E l 0 Z W 1 M b 2 N h d G l v b j 4 8 S X R l b V R 5 c G U + R m 9 y b X V s Y T w v S X R l b V R 5 c G U + P E l 0 Z W 1 Q Y X R o P l N l Y 3 R p b 2 4 x L 0 N h b G V u Z G F y L 2 R h d G F f V G F i b G U 8 L 0 l 0 Z W 1 Q Y X R o P j w v S X R l b U x v Y 2 F 0 a W 9 u P j x T d G F i b G V F b n R y a W V z I C 8 + P C 9 J d G V t P j x J d G V t P j x J d G V t T G 9 j Y X R p b 2 4 + P E l 0 Z W 1 U e X B l P k Z v c m 1 1 b G E 8 L 0 l 0 Z W 1 U e X B l P j x J d G V t U G F 0 a D 5 T Z W N 0 a W 9 u M S 9 D Y W x l b m R h c i 9 D a G F u Z 2 V k J T I w V H l w Z T w v S X R l b V B h d G g + P C 9 J d G V t T G 9 j Y X R p b 2 4 + P F N 0 Y W J s Z U V u d H J p Z X M g L z 4 8 L 0 l 0 Z W 0 + P E l 0 Z W 0 + P E l 0 Z W 1 M b 2 N h d G l v b j 4 8 S X R l b V R 5 c G U + R m 9 y b X V s Y T w v S X R l b V R 5 c G U + P E l 0 Z W 1 Q Y X R o P l N l Y 3 R p b 2 4 x L 0 N N R 1 R X P C 9 J d G V t U G F 0 a D 4 8 L 0 l 0 Z W 1 M b 2 N h d G l v b j 4 8 U 3 R h Y m x l R W 5 0 c m l l c z 4 8 R W 5 0 c n k g V H l w Z T 0 i S X N Q c m l 2 Y X R l I i B W Y W x 1 Z T 0 i b D A i I C 8 + P E V u d H J 5 I F R 5 c G U 9 I l F 1 Z X J 5 S U Q i I F Z h b H V l P S J z N j d h N z M 2 M j E t Z G V m N i 0 0 N G U 4 L W J m N G E t O G V k Y T V h M T k w N G I 0 I i A v P j x F b n R y e S B U e X B l P S J G a W x s R W 5 h Y m x l Z C I g V m F s d W U 9 I m w x 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G a W x s V G F y Z 2 V 0 I i B W Y W x 1 Z T 0 i c 0 N N R 1 R X I i A v P j x F b n R y e S B U e X B l P S J G a W x s V G F y Z 2 V 0 T m F t Z U N 1 c 3 R v b W l 6 Z W Q i I F Z h b H V l P S J s M S I g L z 4 8 R W 5 0 c n k g V H l w Z T 0 i R m l s b F R v R G F 0 Y U 1 v Z G V s R W 5 h Y m x l Z C I g V m F s d W U 9 I m w w I i A v P j x F b n R y e S B U e X B l P S J G a W x s T 2 J q Z W N 0 V H l w Z S I g V m F s d W U 9 I n N U Y W J s Z S I g L z 4 8 R W 5 0 c n k g V H l w Z T 0 i R m l s b E x h c 3 R V c G R h d G V k I i B W Y W x 1 Z T 0 i Z D I w M j Y t M D c t M z F U M T g 6 M z k 6 M T c u M z I 2 N D I y N V o i I C 8 + P E V u d H J 5 I F R 5 c G U 9 I k Z p b G x F c n J v c k N v d W 5 0 I i B W Y W x 1 Z T 0 i b D A i I C 8 + P E V u d H J 5 I F R 5 c G U 9 I k Z p b G x D b 2 x 1 b W 5 U e X B l c y I g V m F s d W U 9 I n N C Z 1 l G Q n d j P S I g L z 4 8 R W 5 0 c n k g V H l w Z T 0 i R m l s b E V y c m 9 y Q 2 9 k Z S I g V m F s d W U 9 I n N V b m t u b 3 d u I i A v P j x F b n R y e S B U e X B l P S J G a W x s Q 2 9 s d W 1 u T m F t Z X M i I F Z h b H V l P S J z W y Z x d W 9 0 O 0 F J Q V M g S U Q m c X V v d D s s J n F 1 b 3 Q 7 T m F t Z S Z x d W 9 0 O y w m c X V v d D t D T U d U V y Z x d W 9 0 O y w m c X V v d D t M Y X N 0 U 2 F 2 Z W Q m c X V v d D s s J n F 1 b 3 Q 7 T G F z d F 9 S Z W Z y Z X N o Z W Q m c X V v d D t d I i A v P j x F b n R y e S B U e X B l P S J G a W x s Q 2 9 1 b n Q i I F Z h b H V l P S J s N D Q 2 I i A v P j x F b n R y e S B U e X B l P S J G a W x s U 3 R h d H V z I i B W Y W x 1 Z T 0 i c 0 N v b X B s Z X R l I i A v P j x F b n R y e S B U e X B l P S J B Z G R l Z F R v R G F 0 Y U 1 v Z G V s I i B W Y W x 1 Z T 0 i b D A i I C 8 + P E V u d H J 5 I F R 5 c G U 9 I l J l b G F 0 a W 9 u c 2 h p c E l u Z m 9 D b 2 5 0 Y W l u Z X I i I F Z h b H V l P S J z e y Z x d W 9 0 O 2 N v b H V t b k N v d W 5 0 J n F 1 b 3 Q 7 O j U s J n F 1 b 3 Q 7 a 2 V 5 Q 2 9 s d W 1 u T m F t Z X M m c X V v d D s 6 W 1 0 s J n F 1 b 3 Q 7 c X V l c n l S Z W x h d G l v b n N o a X B z J n F 1 b 3 Q 7 O l t d L C Z x d W 9 0 O 2 N v b H V t b k l k Z W 5 0 a X R p Z X M m c X V v d D s 6 W y Z x d W 9 0 O 1 N l Y 3 R p b 2 4 x L 0 N N R 1 R X L 0 F 1 d G 9 S Z W 1 v d m V k Q 2 9 s d W 1 u c z E u e 0 F J Q V M g S U Q s M H 0 m c X V v d D s s J n F 1 b 3 Q 7 U 2 V j d G l v b j E v Q 0 1 H V F c v Q X V 0 b 1 J l b W 9 2 Z W R D b 2 x 1 b W 5 z M S 5 7 T m F t Z S w x f S Z x d W 9 0 O y w m c X V v d D t T Z W N 0 a W 9 u M S 9 D T U d U V y 9 B d X R v U m V t b 3 Z l Z E N v b H V t b n M x L n t D T U d U V y w y f S Z x d W 9 0 O y w m c X V v d D t T Z W N 0 a W 9 u M S 9 D T U d U V y 9 B d X R v U m V t b 3 Z l Z E N v b H V t b n M x L n t M Y X N 0 U 2 F 2 Z W Q s M 3 0 m c X V v d D s s J n F 1 b 3 Q 7 U 2 V j d G l v b j E v Q 0 1 H V F c v Q X V 0 b 1 J l b W 9 2 Z W R D b 2 x 1 b W 5 z M S 5 7 T G F z d F 9 S Z W Z y Z X N o Z W Q s N H 0 m c X V v d D t d L C Z x d W 9 0 O 0 N v b H V t b k N v d W 5 0 J n F 1 b 3 Q 7 O j U s J n F 1 b 3 Q 7 S 2 V 5 Q 2 9 s d W 1 u T m F t Z X M m c X V v d D s 6 W 1 0 s J n F 1 b 3 Q 7 Q 2 9 s d W 1 u S W R l b n R p d G l l c y Z x d W 9 0 O z p b J n F 1 b 3 Q 7 U 2 V j d G l v b j E v Q 0 1 H V F c v Q X V 0 b 1 J l b W 9 2 Z W R D b 2 x 1 b W 5 z M S 5 7 Q U l B U y B J R C w w f S Z x d W 9 0 O y w m c X V v d D t T Z W N 0 a W 9 u M S 9 D T U d U V y 9 B d X R v U m V t b 3 Z l Z E N v b H V t b n M x L n t O Y W 1 l L D F 9 J n F 1 b 3 Q 7 L C Z x d W 9 0 O 1 N l Y 3 R p b 2 4 x L 0 N N R 1 R X L 0 F 1 d G 9 S Z W 1 v d m V k Q 2 9 s d W 1 u c z E u e 0 N N R 1 R X L D J 9 J n F 1 b 3 Q 7 L C Z x d W 9 0 O 1 N l Y 3 R p b 2 4 x L 0 N N R 1 R X L 0 F 1 d G 9 S Z W 1 v d m V k Q 2 9 s d W 1 u c z E u e 0 x h c 3 R T Y X Z l Z C w z f S Z x d W 9 0 O y w m c X V v d D t T Z W N 0 a W 9 u M S 9 D T U d U V y 9 B d X R v U m V t b 3 Z l Z E N v b H V t b n M x L n t M Y X N 0 X 1 J l Z n J l c 2 h l Z C w 0 f S Z x d W 9 0 O 1 0 s J n F 1 b 3 Q 7 U m V s Y X R p b 2 5 z a G l w S W 5 m b y Z x d W 9 0 O z p b X X 0 i I C 8 + P C 9 T d G F i b G V F b n R y a W V z P j w v S X R l b T 4 8 S X R l b T 4 8 S X R l b U x v Y 2 F 0 a W 9 u P j x J d G V t V H l w Z T 5 G b 3 J t d W x h P C 9 J d G V t V H l w Z T 4 8 S X R l b V B h d G g + U 2 V j d G l v b j E v Q 0 1 H V F c v U 2 9 1 c m N l P C 9 J d G V t U G F 0 a D 4 8 L 0 l 0 Z W 1 M b 2 N h d G l v b j 4 8 U 3 R h Y m x l R W 5 0 c m l l c y A v P j w v S X R l b T 4 8 S X R l b T 4 8 S X R l b U x v Y 2 F 0 a W 9 u P j x J d G V t V H l w Z T 5 G b 3 J t d W x h P C 9 J d G V t V H l w Z T 4 8 S X R l b V B h d G g + U 2 V j d G l v b j E v Q 0 1 H V F c v Z G F 0 Y V 9 U Y W J s Z T w v S X R l b V B h d G g + P C 9 J d G V t T G 9 j Y X R p b 2 4 + P F N 0 Y W J s Z U V u d H J p Z X M g L z 4 8 L 0 l 0 Z W 0 + P E l 0 Z W 0 + P E l 0 Z W 1 M b 2 N h d G l v b j 4 8 S X R l b V R 5 c G U + R m 9 y b X V s Y T w v S X R l b V R 5 c G U + P E l 0 Z W 1 Q Y X R o P l N l Y 3 R p b 2 4 x L 0 N N R 1 R X L 0 N o Y W 5 n Z W Q l M j B U e X B l P C 9 J d G V t U G F 0 a D 4 8 L 0 l 0 Z W 1 M b 2 N h d G l v b j 4 8 U 3 R h Y m x l R W 5 0 c m l l c y A v P j w v S X R l b T 4 8 S X R l b T 4 8 S X R l b U x v Y 2 F 0 a W 9 u P j x J d G V t V H l w Z T 5 G b 3 J t d W x h P C 9 J d G V t V H l w Z T 4 8 S X R l b V B h d G g + U 2 V j d G l v b j E v Q 2 9 t c G F u e T w v S X R l b V B h d G g + P C 9 J d G V t T G 9 j Y X R p b 2 4 + P F N 0 Y W J s Z U V u d H J p Z X M + P E V u d H J 5 I F R 5 c G U 9 I k l z U H J p d m F 0 Z S I g V m F s d W U 9 I m w w I i A v P j x F b n R y e S B U e X B l P S J R d W V y e U l E I i B W Y W x 1 Z T 0 i c 2 Q 0 O D U 1 Y m N j L T l k M m M t N D I 3 O C 0 5 N T E z L W I 2 Y W M 1 M T k x O D E 2 N S 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Q 2 9 t c G F u e V 8 y I i A v P j x F b n R y e S B U e X B l P S J G a W x s Z W R D b 2 1 w b G V 0 Z V J l c 3 V s d F R v V 2 9 y a 3 N o Z W V 0 I i B W Y W x 1 Z T 0 i b D E i I C 8 + P E V u d H J 5 I F R 5 c G U 9 I k Z p b G x U Y X J n Z X R O Y W 1 l Q 3 V z d G 9 t a X p l Z C I g V m F s d W U 9 I m w x I i A v P j x F b n R y e S B U e X B l P S J M b 2 F k Z W R U b 0 F u Y W x 5 c 2 l z U 2 V y d m l j Z X M i I F Z h b H V l P S J s M C I g L z 4 8 R W 5 0 c n k g V H l w Z T 0 i R m l s b F R v R G F 0 Y U 1 v Z G V s R W 5 h Y m x l Z C I g V m F s d W U 9 I m w w I i A v P j x F b n R y e S B U e X B l P S J G a W x s T 2 J q Z W N 0 V H l w Z S I g V m F s d W U 9 I n N U Y W J s Z S I g L z 4 8 R W 5 0 c n k g V H l w Z T 0 i R m l s b E x h c 3 R V c G R h d G V k I i B W Y W x 1 Z T 0 i Z D I w M j Y t M D c t M z F U M T g 6 M z k 6 M T g u M z Y 4 M T c 3 M l o i I C 8 + P E V u d H J 5 I F R 5 c G U 9 I k Z p b G x F c n J v c k N v d W 5 0 I i B W Y W x 1 Z T 0 i b D A i I C 8 + P E V u d H J 5 I F R 5 c G U 9 I k Z p b G x D b 2 x 1 b W 5 U e X B l c y I g V m F s d W U 9 I n N B Q U F B Q U F B Q U J 3 Y z 0 i I C 8 + P E V u d H J 5 I F R 5 c G U 9 I k Z p b G x F c n J v c k N v Z G U i I F Z h b H V l P S J z V W 5 r b m 9 3 b i I g L z 4 8 R W 5 0 c n k g V H l w Z T 0 i R m l s b E N v b H V t b k 5 h b W V z I i B W Y W x 1 Z T 0 i c 1 s m c X V v d D t S b 3 c g T G F i Z W x z J n F 1 b 3 Q 7 L C Z x d W 9 0 O 0 N P T V B B T l l f T k F N R S Z x d W 9 0 O y w m c X V v d D t j b 2 1 w Y W 5 5 X 2 5 1 b W J l c i Z x d W 9 0 O y w m c X V v d D t B T k M m c X V v d D s s J n F 1 b 3 Q 7 R k F J J n F 1 b 3 Q 7 L C Z x d W 9 0 O 1 N p Z 2 5 h d G 9 y e S Z x d W 9 0 O y w m c X V v d D t M Y X N 0 U 2 F 2 Z W Q m c X V v d D s s J n F 1 b 3 Q 7 T G F z d F 9 S Z W Z y Z X N o Z W Q m c X V v d D t d I i A v P j x F b n R y e S B U e X B l P S J G a W x s Q 2 9 1 b n Q i I F Z h b H V l P S J s M T c 1 I i A v P j x F b n R y e S B U e X B l P S J G a W x s U 3 R h d H V z I i B W Y W x 1 Z T 0 i c 0 N v b X B s Z X R l 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0 N v b X B h b n k v Q X V 0 b 1 J l b W 9 2 Z W R D b 2 x 1 b W 5 z M S 5 7 U m 9 3 I E x h Y m V s c y w w f S Z x d W 9 0 O y w m c X V v d D t T Z W N 0 a W 9 u M S 9 D b 2 1 w Y W 5 5 L 0 F 1 d G 9 S Z W 1 v d m V k Q 2 9 s d W 1 u c z E u e 0 N P T V B B T l l f T k F N R S w x f S Z x d W 9 0 O y w m c X V v d D t T Z W N 0 a W 9 u M S 9 D b 2 1 w Y W 5 5 L 0 F 1 d G 9 S Z W 1 v d m V k Q 2 9 s d W 1 u c z E u e 2 N v b X B h b n l f b n V t Y m V y L D J 9 J n F 1 b 3 Q 7 L C Z x d W 9 0 O 1 N l Y 3 R p b 2 4 x L 0 N v b X B h b n k v Q X V 0 b 1 J l b W 9 2 Z W R D b 2 x 1 b W 5 z M S 5 7 Q U 5 D L D N 9 J n F 1 b 3 Q 7 L C Z x d W 9 0 O 1 N l Y 3 R p b 2 4 x L 0 N v b X B h b n k v Q X V 0 b 1 J l b W 9 2 Z W R D b 2 x 1 b W 5 z M S 5 7 R k F J L D R 9 J n F 1 b 3 Q 7 L C Z x d W 9 0 O 1 N l Y 3 R p b 2 4 x L 0 N v b X B h b n k v Q X V 0 b 1 J l b W 9 2 Z W R D b 2 x 1 b W 5 z M S 5 7 U 2 l n b m F 0 b 3 J 5 L D V 9 J n F 1 b 3 Q 7 L C Z x d W 9 0 O 1 N l Y 3 R p b 2 4 x L 0 N v b X B h b n k v Q X V 0 b 1 J l b W 9 2 Z W R D b 2 x 1 b W 5 z M S 5 7 T G F z d F N h d m V k L D Z 9 J n F 1 b 3 Q 7 L C Z x d W 9 0 O 1 N l Y 3 R p b 2 4 x L 0 N v b X B h b n k v Q X V 0 b 1 J l b W 9 2 Z W R D b 2 x 1 b W 5 z M S 5 7 T G F z d F 9 S Z W Z y Z X N o Z W Q s N 3 0 m c X V v d D t d L C Z x d W 9 0 O 0 N v b H V t b k N v d W 5 0 J n F 1 b 3 Q 7 O j g s J n F 1 b 3 Q 7 S 2 V 5 Q 2 9 s d W 1 u T m F t Z X M m c X V v d D s 6 W 1 0 s J n F 1 b 3 Q 7 Q 2 9 s d W 1 u S W R l b n R p d G l l c y Z x d W 9 0 O z p b J n F 1 b 3 Q 7 U 2 V j d G l v b j E v Q 2 9 t c G F u e S 9 B d X R v U m V t b 3 Z l Z E N v b H V t b n M x L n t S b 3 c g T G F i Z W x z L D B 9 J n F 1 b 3 Q 7 L C Z x d W 9 0 O 1 N l Y 3 R p b 2 4 x L 0 N v b X B h b n k v Q X V 0 b 1 J l b W 9 2 Z W R D b 2 x 1 b W 5 z M S 5 7 Q 0 9 N U E F O W V 9 O Q U 1 F L D F 9 J n F 1 b 3 Q 7 L C Z x d W 9 0 O 1 N l Y 3 R p b 2 4 x L 0 N v b X B h b n k v Q X V 0 b 1 J l b W 9 2 Z W R D b 2 x 1 b W 5 z M S 5 7 Y 2 9 t c G F u e V 9 u d W 1 i Z X I s M n 0 m c X V v d D s s J n F 1 b 3 Q 7 U 2 V j d G l v b j E v Q 2 9 t c G F u e S 9 B d X R v U m V t b 3 Z l Z E N v b H V t b n M x L n t B T k M s M 3 0 m c X V v d D s s J n F 1 b 3 Q 7 U 2 V j d G l v b j E v Q 2 9 t c G F u e S 9 B d X R v U m V t b 3 Z l Z E N v b H V t b n M x L n t G Q U k s N H 0 m c X V v d D s s J n F 1 b 3 Q 7 U 2 V j d G l v b j E v Q 2 9 t c G F u e S 9 B d X R v U m V t b 3 Z l Z E N v b H V t b n M x L n t T a W d u Y X R v c n k s N X 0 m c X V v d D s s J n F 1 b 3 Q 7 U 2 V j d G l v b j E v Q 2 9 t c G F u e S 9 B d X R v U m V t b 3 Z l Z E N v b H V t b n M x L n t M Y X N 0 U 2 F 2 Z W Q s N n 0 m c X V v d D s s J n F 1 b 3 Q 7 U 2 V j d G l v b j E v Q 2 9 t c G F u e S 9 B d X R v U m V t b 3 Z l Z E N v b H V t b n M x L n t M Y X N 0 X 1 J l Z n J l c 2 h l Z C w 3 f S Z x d W 9 0 O 1 0 s J n F 1 b 3 Q 7 U m V s Y X R p b 2 5 z a G l w S W 5 m b y Z x d W 9 0 O z p b X X 0 i I C 8 + P C 9 T d G F i b G V F b n R y a W V z P j w v S X R l b T 4 8 S X R l b T 4 8 S X R l b U x v Y 2 F 0 a W 9 u P j x J d G V t V H l w Z T 5 G b 3 J t d W x h P C 9 J d G V t V H l w Z T 4 8 S X R l b V B h d G g + U 2 V j d G l v b j E v Q 2 9 t c G F u e S 9 T b 3 V y Y 2 U 8 L 0 l 0 Z W 1 Q Y X R o P j w v S X R l b U x v Y 2 F 0 a W 9 u P j x T d G F i b G V F b n R y a W V z I C 8 + P C 9 J d G V t P j x J d G V t P j x J d G V t T G 9 j Y X R p b 2 4 + P E l 0 Z W 1 U e X B l P k Z v c m 1 1 b G E 8 L 0 l 0 Z W 1 U e X B l P j x J d G V t U G F 0 a D 5 T Z W N 0 a W 9 u M S 9 D b 2 1 w Y W 5 5 L 2 R h d G F f V G F i b G U 8 L 0 l 0 Z W 1 Q Y X R o P j w v S X R l b U x v Y 2 F 0 a W 9 u P j x T d G F i b G V F b n R y a W V z I C 8 + P C 9 J d G V t P j x J d G V t P j x J d G V t T G 9 j Y X R p b 2 4 + P E l 0 Z W 1 U e X B l P k Z v c m 1 1 b G E 8 L 0 l 0 Z W 1 U e X B l P j x J d G V t U G F 0 a D 5 T Z W N 0 a W 9 u M S 9 D Y W 1 w d X M 8 L 0 l 0 Z W 1 Q Y X R o P j w v S X R l b U x v Y 2 F 0 a W 9 u P j x T d G F i b G V F b n R y a W V z P j x F b n R y e S B U e X B l P S J J c 1 B y a X Z h d G U i I F Z h b H V l P S J s M C I g L z 4 8 R W 5 0 c n k g V H l w Z T 0 i U X V l c n l J R C I g V m F s d W U 9 I n M y Z j N l N T l j N S 1 h M D k 3 L T R i M T M t O W M y O S 1 l M 2 Z i Y T B j O D c x M j Q i I C 8 + P E V u d H J 5 I F R 5 c G U 9 I k Z p b G x F b m F i b G V k I i B W Y W x 1 Z T 0 i b D E 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V G F y Z 2 V 0 I i B W Y W x 1 Z T 0 i c 0 N h b X B 1 c y I g L z 4 8 R W 5 0 c n k g V H l w Z T 0 i R m l s b G V k Q 2 9 t c G x l d G V S Z X N 1 b H R U b 1 d v c m t z a G V l d C I g V m F s d W U 9 I m w x I i A v P j x F b n R y e S B U e X B l P S J G a W x s V G F y Z 2 V 0 T m F t Z U N 1 c 3 R v b W l 6 Z W Q i I F Z h b H V l P S J s M S I g L z 4 8 R W 5 0 c n k g V H l w Z T 0 i T G 9 h Z G V k V G 9 B b m F s e X N p c 1 N l c n Z p Y 2 V z I i B W Y W x 1 Z T 0 i b D A i I C 8 + P E V u d H J 5 I F R 5 c G U 9 I k Z p b G x U b 0 R h d G F N b 2 R l b E V u Y W J s Z W Q i I F Z h b H V l P S J s M C I g L z 4 8 R W 5 0 c n k g V H l w Z T 0 i R m l s b E 9 i a m V j d F R 5 c G U i I F Z h b H V l P S J z V G F i b G U i I C 8 + P E V u d H J 5 I F R 5 c G U 9 I k Z p b G x M Y X N 0 V X B k Y X R l Z C I g V m F s d W U 9 I m Q y M D I 2 L T A 3 L T M x V D E 4 O j M 5 O j E 5 L j Q x O D Y w M z F a I i A v P j x F b n R y e S B U e X B l P S J G a W x s R X J y b 3 J D b 3 V u d C I g V m F s d W U 9 I m w w I i A v P j x F b n R y e S B U e X B l P S J G a W x s Q 2 9 s d W 1 u V H l w Z X M i I F Z h b H V l P S J z Q U F B Q U F B Q U F C d 2 M 9 I i A v P j x F b n R y e S B U e X B l P S J G a W x s R X J y b 3 J D b 2 R l I i B W Y W x 1 Z T 0 i c 1 V u a 2 5 v d 2 4 i I C 8 + P E V u d H J 5 I F R 5 c G U 9 I k Z p b G x D b 2 x 1 b W 5 O Y W 1 l c y I g V m F s d W U 9 I n N b J n F 1 b 3 Q 7 S U F U Q S Z x d W 9 0 O y w m c X V v d D t B a X J w b 3 J 0 I E 5 h b W U m c X V v d D s s J n F 1 b 3 Q 7 T G F i Z W w m c X V v d D s s J n F 1 b 3 Q 7 Q W R k c m V z c y Z x d W 9 0 O y w m c X V v d D t F b W F p b C Z x d W 9 0 O y w m c X V v d D t T a G 9 y d E 5 h b W U m c X V v d D s s J n F 1 b 3 Q 7 T G F z d F N h d m V k J n F 1 b 3 Q 7 L C Z x d W 9 0 O 0 x h c 3 R f U m V m c m V z a G V k J n F 1 b 3 Q 7 X S I g L z 4 8 R W 5 0 c n k g V H l w Z T 0 i R m l s b E N v d W 5 0 I i B W Y W x 1 Z T 0 i b D M i I C 8 + P E V u d H J 5 I F R 5 c G U 9 I k Z p b G x T d G F 0 d X M i I F Z h b H V l P S J z Q 2 9 t c G x l d G U i I C 8 + P E V u d H J 5 I F R 5 c G U 9 I k F k Z G V k V G 9 E Y X R h T W 9 k Z W w i I F Z h b H V l P S J s M C I g L z 4 8 R W 5 0 c n k g V H l w Z T 0 i U m V s Y X R p b 2 5 z a G l w S W 5 m b 0 N v b n R h a W 5 l c i I g V m F s d W U 9 I n N 7 J n F 1 b 3 Q 7 Y 2 9 s d W 1 u Q 2 9 1 b n Q m c X V v d D s 6 O C w m c X V v d D t r Z X l D b 2 x 1 b W 5 O Y W 1 l c y Z x d W 9 0 O z p b X S w m c X V v d D t x d W V y e V J l b G F 0 a W 9 u c 2 h p c H M m c X V v d D s 6 W 1 0 s J n F 1 b 3 Q 7 Y 2 9 s d W 1 u S W R l b n R p d G l l c y Z x d W 9 0 O z p b J n F 1 b 3 Q 7 U 2 V j d G l v b j E v Q 2 F t c H V z L 0 F 1 d G 9 S Z W 1 v d m V k Q 2 9 s d W 1 u c z E u e 0 l B V E E s M H 0 m c X V v d D s s J n F 1 b 3 Q 7 U 2 V j d G l v b j E v Q 2 F t c H V z L 0 F 1 d G 9 S Z W 1 v d m V k Q 2 9 s d W 1 u c z E u e 0 F p c n B v c n Q g T m F t Z S w x f S Z x d W 9 0 O y w m c X V v d D t T Z W N 0 a W 9 u M S 9 D Y W 1 w d X M v Q X V 0 b 1 J l b W 9 2 Z W R D b 2 x 1 b W 5 z M S 5 7 T G F i Z W w s M n 0 m c X V v d D s s J n F 1 b 3 Q 7 U 2 V j d G l v b j E v Q 2 F t c H V z L 0 F 1 d G 9 S Z W 1 v d m V k Q 2 9 s d W 1 u c z E u e 0 F k Z H J l c 3 M s M 3 0 m c X V v d D s s J n F 1 b 3 Q 7 U 2 V j d G l v b j E v Q 2 F t c H V z L 0 F 1 d G 9 S Z W 1 v d m V k Q 2 9 s d W 1 u c z E u e 0 V t Y W l s L D R 9 J n F 1 b 3 Q 7 L C Z x d W 9 0 O 1 N l Y 3 R p b 2 4 x L 0 N h b X B 1 c y 9 B d X R v U m V t b 3 Z l Z E N v b H V t b n M x L n t T a G 9 y d E 5 h b W U s N X 0 m c X V v d D s s J n F 1 b 3 Q 7 U 2 V j d G l v b j E v Q 2 F t c H V z L 0 F 1 d G 9 S Z W 1 v d m V k Q 2 9 s d W 1 u c z E u e 0 x h c 3 R T Y X Z l Z C w 2 f S Z x d W 9 0 O y w m c X V v d D t T Z W N 0 a W 9 u M S 9 D Y W 1 w d X M v Q X V 0 b 1 J l b W 9 2 Z W R D b 2 x 1 b W 5 z M S 5 7 T G F z d F 9 S Z W Z y Z X N o Z W Q s N 3 0 m c X V v d D t d L C Z x d W 9 0 O 0 N v b H V t b k N v d W 5 0 J n F 1 b 3 Q 7 O j g s J n F 1 b 3 Q 7 S 2 V 5 Q 2 9 s d W 1 u T m F t Z X M m c X V v d D s 6 W 1 0 s J n F 1 b 3 Q 7 Q 2 9 s d W 1 u S W R l b n R p d G l l c y Z x d W 9 0 O z p b J n F 1 b 3 Q 7 U 2 V j d G l v b j E v Q 2 F t c H V z L 0 F 1 d G 9 S Z W 1 v d m V k Q 2 9 s d W 1 u c z E u e 0 l B V E E s M H 0 m c X V v d D s s J n F 1 b 3 Q 7 U 2 V j d G l v b j E v Q 2 F t c H V z L 0 F 1 d G 9 S Z W 1 v d m V k Q 2 9 s d W 1 u c z E u e 0 F p c n B v c n Q g T m F t Z S w x f S Z x d W 9 0 O y w m c X V v d D t T Z W N 0 a W 9 u M S 9 D Y W 1 w d X M v Q X V 0 b 1 J l b W 9 2 Z W R D b 2 x 1 b W 5 z M S 5 7 T G F i Z W w s M n 0 m c X V v d D s s J n F 1 b 3 Q 7 U 2 V j d G l v b j E v Q 2 F t c H V z L 0 F 1 d G 9 S Z W 1 v d m V k Q 2 9 s d W 1 u c z E u e 0 F k Z H J l c 3 M s M 3 0 m c X V v d D s s J n F 1 b 3 Q 7 U 2 V j d G l v b j E v Q 2 F t c H V z L 0 F 1 d G 9 S Z W 1 v d m V k Q 2 9 s d W 1 u c z E u e 0 V t Y W l s L D R 9 J n F 1 b 3 Q 7 L C Z x d W 9 0 O 1 N l Y 3 R p b 2 4 x L 0 N h b X B 1 c y 9 B d X R v U m V t b 3 Z l Z E N v b H V t b n M x L n t T a G 9 y d E 5 h b W U s N X 0 m c X V v d D s s J n F 1 b 3 Q 7 U 2 V j d G l v b j E v Q 2 F t c H V z L 0 F 1 d G 9 S Z W 1 v d m V k Q 2 9 s d W 1 u c z E u e 0 x h c 3 R T Y X Z l Z C w 2 f S Z x d W 9 0 O y w m c X V v d D t T Z W N 0 a W 9 u M S 9 D Y W 1 w d X M v Q X V 0 b 1 J l b W 9 2 Z W R D b 2 x 1 b W 5 z M S 5 7 T G F z d F 9 S Z W Z y Z X N o Z W Q s N 3 0 m c X V v d D t d L C Z x d W 9 0 O 1 J l b G F 0 a W 9 u c 2 h p c E l u Z m 8 m c X V v d D s 6 W 1 1 9 I i A v P j w v U 3 R h Y m x l R W 5 0 c m l l c z 4 8 L 0 l 0 Z W 0 + P E l 0 Z W 0 + P E l 0 Z W 1 M b 2 N h d G l v b j 4 8 S X R l b V R 5 c G U + R m 9 y b X V s Y T w v S X R l b V R 5 c G U + P E l 0 Z W 1 Q Y X R o P l N l Y 3 R p b 2 4 x L 0 N h b X B 1 c y 9 T b 3 V y Y 2 U 8 L 0 l 0 Z W 1 Q Y X R o P j w v S X R l b U x v Y 2 F 0 a W 9 u P j x T d G F i b G V F b n R y a W V z I C 8 + P C 9 J d G V t P j x J d G V t P j x J d G V t T G 9 j Y X R p b 2 4 + P E l 0 Z W 1 U e X B l P k Z v c m 1 1 b G E 8 L 0 l 0 Z W 1 U e X B l P j x J d G V t U G F 0 a D 5 T Z W N 0 a W 9 u M S 9 D Y W 1 w d X M v Z G F 0 Y V 9 U Y W J s Z T w v S X R l b V B h d G g + P C 9 J d G V t T G 9 j Y X R p b 2 4 + P F N 0 Y W J s Z U V u d H J p Z X M g L z 4 8 L 0 l 0 Z W 0 + P E l 0 Z W 0 + P E l 0 Z W 1 M b 2 N h d G l v b j 4 8 S X R l b V R 5 c G U + R m 9 y b X V s Y T w v S X R l b V R 5 c G U + P E l 0 Z W 1 Q Y X R o P l N l Y 3 R p b 2 4 x L 0 N h b X B 1 c y 9 D a G F u Z 2 V k J T I w V H l w Z T w v S X R l b V B h d G g + P C 9 J d G V t T G 9 j Y X R p b 2 4 + P F N 0 Y W J s Z U V u d H J p Z X M g L z 4 8 L 0 l 0 Z W 0 + P E l 0 Z W 0 + P E l 0 Z W 1 M b 2 N h d G l v b j 4 8 S X R l b V R 5 c G U + R m 9 y b X V s Y T w v S X R l b V R 5 c G U + P E l 0 Z W 1 Q Y X R o P l N l Y 3 R p b 2 4 x L 0 N v b X B h b n k v Q 2 h h b m d l Z C U y M F R 5 c G U 8 L 0 l 0 Z W 1 Q Y X R o P j w v S X R l b U x v Y 2 F 0 a W 9 u P j x T d G F i b G V F b n R y a W V z I C 8 + P C 9 J d G V t P j x J d G V t P j x J d G V t T G 9 j Y X R p b 2 4 + P E l 0 Z W 1 U e X B l P k Z v c m 1 1 b G E 8 L 0 l 0 Z W 1 U e X B l P j x J d G V t U G F 0 a D 5 T Z W N 0 a W 9 u M S 9 G Z W U l M j B T Y 2 h l Z H V s Z T w v S X R l b V B h d G g + P C 9 J d G V t T G 9 j Y X R p b 2 4 + P F N 0 Y W J s Z U V u d H J p Z X M + P E V u d H J 5 I F R 5 c G U 9 I k l z U H J p d m F 0 Z S I g V m F s d W U 9 I m w w I i A v P j x F b n R y e S B U e X B l P S J G a W x s R W 5 h Y m x l Z C I g V m F s d W U 9 I m w x I i A v P j x F b n R y e S B U e X B l P S J R d W V y e U l E I i B W Y W x 1 Z T 0 i c z R m M D B k Z T M x L T E 5 M T U t N D E 3 N C 0 4 Z G U x L W U x N G Q 0 Z T A y O D c 1 Z i I g L z 4 8 R W 5 0 c n k g V H l w Z T 0 i T m F 2 a W d h d G l v b l N 0 Z X B O Y W 1 l I i B W Y W x 1 Z T 0 i c 0 5 h d m l n Y X R p b 2 4 i I C 8 + P E V u d H J 5 I F R 5 c G U 9 I k 5 h b W V V c G R h d G V k Q W Z 0 Z X J G a W x s I i B W Y W x 1 Z T 0 i b D A i I C 8 + P E V u d H J 5 I F R 5 c G U 9 I l J l c 3 V s d F R 5 c G U i I F Z h b H V l P S J z V G F i b G U i I C 8 + P E V u d H J 5 I F R 5 c G U 9 I k J 1 Z m Z l c k 5 l e H R S Z W Z y Z X N o I i B W Y W x 1 Z T 0 i b D E i I C 8 + P E V u d H J 5 I F R 5 c G U 9 I k Z p b G x U Y X J n Z X Q i I F Z h b H V l P S J z R m V l X 1 N j a G V k d W x l I i A v P j x F b n R y e S B U e X B l P S J G a W x s Z W R D b 2 1 w b G V 0 Z V J l c 3 V s d F R v V 2 9 y a 3 N o Z W V 0 I i B W Y W x 1 Z T 0 i b D E i I C 8 + P E V u d H J 5 I F R 5 c G U 9 I k Z p b G x U b 0 R h d G F N b 2 R l b E V u Y W J s Z W Q i I F Z h b H V l P S J s M C I g L z 4 8 R W 5 0 c n k g V H l w Z T 0 i R m l s b E 9 i a m V j d F R 5 c G U i I F Z h b H V l P S J z V G F i b G U i I C 8 + P E V u d H J 5 I F R 5 c G U 9 I k Z p b G x M Y X N 0 V X B k Y X R l Z C I g V m F s d W U 9 I m Q y M D I 2 L T A 3 L T M x V D E 4 O j M 5 O j E 3 L j I 4 N T k 1 N j B a I i A v P j x F b n R y e S B U e X B l P S J G a W x s R X J y b 3 J D b 3 V u d C I g V m F s d W U 9 I m w w I i A v P j x F b n R y e S B U e X B l P S J G a W x s Q 2 9 s d W 1 u V H l w Z X M i I F Z h b H V l P S J z Q m d N R 0 J n T U p C Z 1 l G Q n d j P S I g L z 4 8 R W 5 0 c n k g V H l w Z T 0 i R m l s b E V y c m 9 y Q 2 9 k Z S I g V m F s d W U 9 I n N V b m t u b 3 d u I i A v P j x F b n R y e S B U e X B l P S J G a W x s Q 2 9 s d W 1 u T m F t Z X M i I F Z h b H V l P S J z W y Z x d W 9 0 O 0 d y b 3 V w J n F 1 b 3 Q 7 L C Z x d W 9 0 O 1 J v d 0 l E J n F 1 b 3 Q 7 L C Z x d W 9 0 O 0 5 h b W U m c X V v d D s s J n F 1 b 3 Q 7 Q m F z a X M m c X V v d D s s J n F 1 b 3 Q 7 R l k m c X V v d D s s J n F 1 b 3 Q 7 U m V w b 3 J 0 I E R h d G U m c X V v d D s s J n F 1 b 3 Q 7 Q 2 F t c H V z J n F 1 b 3 Q 7 L C Z x d W 9 0 O 1 N p Z 2 5 h d G 9 y e S B v c i B O b 2 4 t U 2 l n b m F 0 b 3 J 5 J n F 1 b 3 Q 7 L C Z x d W 9 0 O 1 J h d G U m c X V v d D s s J n F 1 b 3 Q 7 T G F z d F N h d m V k J n F 1 b 3 Q 7 L C Z x d W 9 0 O 0 x h c 3 R f U m V m c m V z a G V k J n F 1 b 3 Q 7 X S I g L z 4 8 R W 5 0 c n k g V H l w Z T 0 i R m l s b E N v d W 5 0 I i B W Y W x 1 Z T 0 i b D E 5 M j A i I C 8 + P E V u d H J 5 I F R 5 c G U 9 I k Z p b G x T d G F 0 d X M i I F Z h b H V l P S J z Q 2 9 t c G x l d G U i I C 8 + P E V u d H J 5 I F R 5 c G U 9 I k F k Z G V k V G 9 E Y X R h T W 9 k Z W w i I F Z h b H V l P S J s M C I g L z 4 8 R W 5 0 c n k g V H l w Z T 0 i U m V s Y X R p b 2 5 z a G l w S W 5 m b 0 N v b n R h a W 5 l c i I g V m F s d W U 9 I n N 7 J n F 1 b 3 Q 7 Y 2 9 s d W 1 u Q 2 9 1 b n Q m c X V v d D s 6 M T E s J n F 1 b 3 Q 7 a 2 V 5 Q 2 9 s d W 1 u T m F t Z X M m c X V v d D s 6 W 1 0 s J n F 1 b 3 Q 7 c X V l c n l S Z W x h d G l v b n N o a X B z J n F 1 b 3 Q 7 O l t d L C Z x d W 9 0 O 2 N v b H V t b k l k Z W 5 0 a X R p Z X M m c X V v d D s 6 W y Z x d W 9 0 O 1 N l Y 3 R p b 2 4 x L 0 Z l Z S B T Y 2 h l Z H V s Z S 9 B d X R v U m V t b 3 Z l Z E N v b H V t b n M x L n t H c m 9 1 c C w w f S Z x d W 9 0 O y w m c X V v d D t T Z W N 0 a W 9 u M S 9 G Z W U g U 2 N o Z W R 1 b G U v Q X V 0 b 1 J l b W 9 2 Z W R D b 2 x 1 b W 5 z M S 5 7 U m 9 3 S U Q s M X 0 m c X V v d D s s J n F 1 b 3 Q 7 U 2 V j d G l v b j E v R m V l I F N j a G V k d W x l L 0 F 1 d G 9 S Z W 1 v d m V k Q 2 9 s d W 1 u c z E u e 0 5 h b W U s M n 0 m c X V v d D s s J n F 1 b 3 Q 7 U 2 V j d G l v b j E v R m V l I F N j a G V k d W x l L 0 F 1 d G 9 S Z W 1 v d m V k Q 2 9 s d W 1 u c z E u e 0 J h c 2 l z L D N 9 J n F 1 b 3 Q 7 L C Z x d W 9 0 O 1 N l Y 3 R p b 2 4 x L 0 Z l Z S B T Y 2 h l Z H V s Z S 9 B d X R v U m V t b 3 Z l Z E N v b H V t b n M x L n t G W S w 0 f S Z x d W 9 0 O y w m c X V v d D t T Z W N 0 a W 9 u M S 9 G Z W U g U 2 N o Z W R 1 b G U v Q X V 0 b 1 J l b W 9 2 Z W R D b 2 x 1 b W 5 z M S 5 7 U m V w b 3 J 0 I E R h d G U s N X 0 m c X V v d D s s J n F 1 b 3 Q 7 U 2 V j d G l v b j E v R m V l I F N j a G V k d W x l L 0 F 1 d G 9 S Z W 1 v d m V k Q 2 9 s d W 1 u c z E u e 0 N h b X B 1 c y w 2 f S Z x d W 9 0 O y w m c X V v d D t T Z W N 0 a W 9 u M S 9 G Z W U g U 2 N o Z W R 1 b G U v Q X V 0 b 1 J l b W 9 2 Z W R D b 2 x 1 b W 5 z M S 5 7 U 2 l n b m F 0 b 3 J 5 I G 9 y I E 5 v b i 1 T a W d u Y X R v c n k s N 3 0 m c X V v d D s s J n F 1 b 3 Q 7 U 2 V j d G l v b j E v R m V l I F N j a G V k d W x l L 0 F 1 d G 9 S Z W 1 v d m V k Q 2 9 s d W 1 u c z E u e 1 J h d G U s O H 0 m c X V v d D s s J n F 1 b 3 Q 7 U 2 V j d G l v b j E v R m V l I F N j a G V k d W x l L 0 F 1 d G 9 S Z W 1 v d m V k Q 2 9 s d W 1 u c z E u e 0 x h c 3 R T Y X Z l Z C w 5 f S Z x d W 9 0 O y w m c X V v d D t T Z W N 0 a W 9 u M S 9 G Z W U g U 2 N o Z W R 1 b G U v Q X V 0 b 1 J l b W 9 2 Z W R D b 2 x 1 b W 5 z M S 5 7 T G F z d F 9 S Z W Z y Z X N o Z W Q s M T B 9 J n F 1 b 3 Q 7 X S w m c X V v d D t D b 2 x 1 b W 5 D b 3 V u d C Z x d W 9 0 O z o x M S w m c X V v d D t L Z X l D b 2 x 1 b W 5 O Y W 1 l c y Z x d W 9 0 O z p b X S w m c X V v d D t D b 2 x 1 b W 5 J Z G V u d G l 0 a W V z J n F 1 b 3 Q 7 O l s m c X V v d D t T Z W N 0 a W 9 u M S 9 G Z W U g U 2 N o Z W R 1 b G U v Q X V 0 b 1 J l b W 9 2 Z W R D b 2 x 1 b W 5 z M S 5 7 R 3 J v d X A s M H 0 m c X V v d D s s J n F 1 b 3 Q 7 U 2 V j d G l v b j E v R m V l I F N j a G V k d W x l L 0 F 1 d G 9 S Z W 1 v d m V k Q 2 9 s d W 1 u c z E u e 1 J v d 0 l E L D F 9 J n F 1 b 3 Q 7 L C Z x d W 9 0 O 1 N l Y 3 R p b 2 4 x L 0 Z l Z S B T Y 2 h l Z H V s Z S 9 B d X R v U m V t b 3 Z l Z E N v b H V t b n M x L n t O Y W 1 l L D J 9 J n F 1 b 3 Q 7 L C Z x d W 9 0 O 1 N l Y 3 R p b 2 4 x L 0 Z l Z S B T Y 2 h l Z H V s Z S 9 B d X R v U m V t b 3 Z l Z E N v b H V t b n M x L n t C Y X N p c y w z f S Z x d W 9 0 O y w m c X V v d D t T Z W N 0 a W 9 u M S 9 G Z W U g U 2 N o Z W R 1 b G U v Q X V 0 b 1 J l b W 9 2 Z W R D b 2 x 1 b W 5 z M S 5 7 R l k s N H 0 m c X V v d D s s J n F 1 b 3 Q 7 U 2 V j d G l v b j E v R m V l I F N j a G V k d W x l L 0 F 1 d G 9 S Z W 1 v d m V k Q 2 9 s d W 1 u c z E u e 1 J l c G 9 y d C B E Y X R l L D V 9 J n F 1 b 3 Q 7 L C Z x d W 9 0 O 1 N l Y 3 R p b 2 4 x L 0 Z l Z S B T Y 2 h l Z H V s Z S 9 B d X R v U m V t b 3 Z l Z E N v b H V t b n M x L n t D Y W 1 w d X M s N n 0 m c X V v d D s s J n F 1 b 3 Q 7 U 2 V j d G l v b j E v R m V l I F N j a G V k d W x l L 0 F 1 d G 9 S Z W 1 v d m V k Q 2 9 s d W 1 u c z E u e 1 N p Z 2 5 h d G 9 y e S B v c i B O b 2 4 t U 2 l n b m F 0 b 3 J 5 L D d 9 J n F 1 b 3 Q 7 L C Z x d W 9 0 O 1 N l Y 3 R p b 2 4 x L 0 Z l Z S B T Y 2 h l Z H V s Z S 9 B d X R v U m V t b 3 Z l Z E N v b H V t b n M x L n t S Y X R l L D h 9 J n F 1 b 3 Q 7 L C Z x d W 9 0 O 1 N l Y 3 R p b 2 4 x L 0 Z l Z S B T Y 2 h l Z H V s Z S 9 B d X R v U m V t b 3 Z l Z E N v b H V t b n M x L n t M Y X N 0 U 2 F 2 Z W Q s O X 0 m c X V v d D s s J n F 1 b 3 Q 7 U 2 V j d G l v b j E v R m V l I F N j a G V k d W x l L 0 F 1 d G 9 S Z W 1 v d m V k Q 2 9 s d W 1 u c z E u e 0 x h c 3 R f U m V m c m V z a G V k L D E w f S Z x d W 9 0 O 1 0 s J n F 1 b 3 Q 7 U m V s Y X R p b 2 5 z a G l w S W 5 m b y Z x d W 9 0 O z p b X X 0 i I C 8 + P C 9 T d G F i b G V F b n R y a W V z P j w v S X R l b T 4 8 S X R l b T 4 8 S X R l b U x v Y 2 F 0 a W 9 u P j x J d G V t V H l w Z T 5 G b 3 J t d W x h P C 9 J d G V t V H l w Z T 4 8 S X R l b V B h d G g + U 2 V j d G l v b j E v R m V l J T I w U 2 N o Z W R 1 b G U v U 2 9 1 c m N l P C 9 J d G V t U G F 0 a D 4 8 L 0 l 0 Z W 1 M b 2 N h d G l v b j 4 8 U 3 R h Y m x l R W 5 0 c m l l c y A v P j w v S X R l b T 4 8 S X R l b T 4 8 S X R l b U x v Y 2 F 0 a W 9 u P j x J d G V t V H l w Z T 5 G b 3 J t d W x h P C 9 J d G V t V H l w Z T 4 8 S X R l b V B h d G g + U 2 V j d G l v b j E v R m V l J T I w U 2 N o Z W R 1 b G U v Q 2 h h b m d l Z C U y M F R 5 c G U 8 L 0 l 0 Z W 1 Q Y X R o P j w v S X R l b U x v Y 2 F 0 a W 9 u P j x T d G F i b G V F b n R y a W V z I C 8 + P C 9 J d G V t P j x J d G V t P j x J d G V t T G 9 j Y X R p b 2 4 + P E l 0 Z W 1 U e X B l P k Z v c m 1 1 b G E 8 L 0 l 0 Z W 1 U e X B l P j x J d G V t U G F 0 a D 5 T Z W N 0 a W 9 u M S 9 G Z W U l M j B T Y 2 h l Z H V s Z S 9 V b n B p d m 9 0 Z W Q l M j B D b 2 x 1 b W 5 z P C 9 J d G V t U G F 0 a D 4 8 L 0 l 0 Z W 1 M b 2 N h d G l v b j 4 8 U 3 R h Y m x l R W 5 0 c m l l c y A v P j w v S X R l b T 4 8 S X R l b T 4 8 S X R l b U x v Y 2 F 0 a W 9 u P j x J d G V t V H l w Z T 5 G b 3 J t d W x h P C 9 J d G V t V H l w Z T 4 8 S X R l b V B h d G g + U 2 V j d G l v b j E v R m V l J T I w U 2 N o Z W R 1 b G U v U 3 B s a X Q l M j B D b 2 x 1 b W 4 l M j B i e S U y M E R l b G l t a X R l c j w v S X R l b V B h d G g + P C 9 J d G V t T G 9 j Y X R p b 2 4 + P F N 0 Y W J s Z U V u d H J p Z X M g L z 4 8 L 0 l 0 Z W 0 + P E l 0 Z W 0 + P E l 0 Z W 1 M b 2 N h d G l v b j 4 8 S X R l b V R 5 c G U + R m 9 y b X V s Y T w v S X R l b V R 5 c G U + P E l 0 Z W 1 Q Y X R o P l N l Y 3 R p b 2 4 x L 0 Z l Z S U y M F N j a G V k d W x l L 0 N o Y W 5 n Z W Q l M j B U e X B l M T w v S X R l b V B h d G g + P C 9 J d G V t T G 9 j Y X R p b 2 4 + P F N 0 Y W J s Z U V u d H J p Z X M g L z 4 8 L 0 l 0 Z W 0 + P E l 0 Z W 0 + P E l 0 Z W 1 M b 2 N h d G l v b j 4 8 S X R l b V R 5 c G U + R m 9 y b X V s Y T w v S X R l b V R 5 c G U + P E l 0 Z W 1 Q Y X R o P l N l Y 3 R p b 2 4 x L 0 N N R 1 R X L 0 Z p b H R l c m V k J T I w U m 9 3 c z w v S X R l b V B h d G g + P C 9 J d G V t T G 9 j Y X R p b 2 4 + P F N 0 Y W J s Z U V u d H J p Z X M g L z 4 8 L 0 l 0 Z W 0 + P E l 0 Z W 0 + P E l 0 Z W 1 M b 2 N h d G l v b j 4 8 S X R l b V R 5 c G U + R m 9 y b X V s Y T w v S X R l b V R 5 c G U + P E l 0 Z W 1 Q Y X R o P l N l Y 3 R p b 2 4 x L 0 N N R 1 R X L 1 N v c n R l Z C U y M F J v d 3 M 8 L 0 l 0 Z W 1 Q Y X R o P j w v S X R l b U x v Y 2 F 0 a W 9 u P j x T d G F i b G V F b n R y a W V z I C 8 + P C 9 J d G V t P j x J d G V t P j x J d G V t T G 9 j Y X R p b 2 4 + P E l 0 Z W 1 U e X B l P k Z v c m 1 1 b G E 8 L 0 l 0 Z W 1 U e X B l P j x J d G V t U G F 0 a D 5 T Z W N 0 a W 9 u M S 9 D T U d U V y 9 G a W x 0 Z X J l Z C U y M F J v d 3 M x P C 9 J d G V t U G F 0 a D 4 8 L 0 l 0 Z W 1 M b 2 N h d G l v b j 4 8 U 3 R h Y m x l R W 5 0 c m l l c y A v P j w v S X R l b T 4 8 S X R l b T 4 8 S X R l b U x v Y 2 F 0 a W 9 u P j x J d G V t V H l w Z T 5 G b 3 J t d W x h P C 9 J d G V t V H l w Z T 4 8 S X R l b V B h d G g + U 2 V j d G l v b j E v Q 0 1 H V F c v Q m x h b m t S b 3 c 8 L 0 l 0 Z W 1 Q Y X R o P j w v S X R l b U x v Y 2 F 0 a W 9 u P j x T d G F i b G V F b n R y a W V z I C 8 + P C 9 J d G V t P j x J d G V t P j x J d G V t T G 9 j Y X R p b 2 4 + P E l 0 Z W 1 U e X B l P k Z v c m 1 1 b G E 8 L 0 l 0 Z W 1 U e X B l P j x J d G V t U G F 0 a D 5 T Z W N 0 a W 9 u M S 9 D T U d U V y 9 J b n N l c n R l Z C U y M E J s Y W 5 r J T I w U m 9 3 P C 9 J d G V t U G F 0 a D 4 8 L 0 l 0 Z W 1 M b 2 N h d G l v b j 4 8 U 3 R h Y m x l R W 5 0 c m l l c y A v P j w v S X R l b T 4 8 S X R l b T 4 8 S X R l b U x v Y 2 F 0 a W 9 u P j x J d G V t V H l w Z T 5 G b 3 J t d W x h P C 9 J d G V t V H l w Z T 4 8 S X R l b V B h d G g + U 2 V j d G l v b j E v Q 0 1 H V F c v U m V t b 3 Z l Z C U y M E N v b H V t b n M 8 L 0 l 0 Z W 1 Q Y X R o P j w v S X R l b U x v Y 2 F 0 a W 9 u P j x T d G F i b G V F b n R y a W V z I C 8 + P C 9 J d G V t P j x J d G V t P j x J d G V t T G 9 j Y X R p b 2 4 + P E l 0 Z W 1 U e X B l P k Z v c m 1 1 b G E 8 L 0 l 0 Z W 1 U e X B l P j x J d G V t U G F 0 a D 5 T Z W N 0 a W 9 u M S 9 D Y W 1 w d X M v Q W R k Z W Q l M j B D d X N 0 b 2 0 8 L 0 l 0 Z W 1 Q Y X R o P j w v S X R l b U x v Y 2 F 0 a W 9 u P j x T d G F i b G V F b n R y a W V z I C 8 + P C 9 J d G V t P j x J d G V t P j x J d G V t T G 9 j Y X R p b 2 4 + P E l 0 Z W 1 U e X B l P k Z v c m 1 1 b G E 8 L 0 l 0 Z W 1 U e X B l P j x J d G V t U G F 0 a D 5 T Z W N 0 a W 9 u M S 9 D Y W 1 w d X M v Q 2 h h b m d l Z C U y M F R 5 c G U y P C 9 J d G V t U G F 0 a D 4 8 L 0 l 0 Z W 1 M b 2 N h d G l v b j 4 8 U 3 R h Y m x l R W 5 0 c m l l c y A v P j w v S X R l b T 4 8 S X R l b T 4 8 S X R l b U x v Y 2 F 0 a W 9 u P j x J d G V t V H l w Z T 5 G b 3 J t d W x h P C 9 J d G V t V H l w Z T 4 8 S X R l b V B h d G g + U 2 V j d G l v b j E v Q 2 9 t c G F u e S 9 B Z G R l Z C U y M E N 1 c 3 R v b T w v S X R l b V B h d G g + P C 9 J d G V t T G 9 j Y X R p b 2 4 + P F N 0 Y W J s Z U V u d H J p Z X M g L z 4 8 L 0 l 0 Z W 0 + P E l 0 Z W 0 + P E l 0 Z W 1 M b 2 N h d G l v b j 4 8 S X R l b V R 5 c G U + R m 9 y b X V s Y T w v S X R l b V R 5 c G U + P E l 0 Z W 1 Q Y X R o P l N l Y 3 R p b 2 4 x L 0 N v b X B h b n k v Q 2 h h b m d l Z C U y M F R 5 c G U y P C 9 J d G V t U G F 0 a D 4 8 L 0 l 0 Z W 1 M b 2 N h d G l v b j 4 8 U 3 R h Y m x l R W 5 0 c m l l c y A v P j w v S X R l b T 4 8 S X R l b T 4 8 S X R l b U x v Y 2 F 0 a W 9 u P j x J d G V t V H l w Z T 5 G b 3 J t d W x h P C 9 J d G V t V H l w Z T 4 8 S X R l b V B h d G g + U 2 V j d G l v b j E v Q 0 1 H V F c v Q W R k Z W Q l M j B D d X N 0 b 2 0 8 L 0 l 0 Z W 1 Q Y X R o P j w v S X R l b U x v Y 2 F 0 a W 9 u P j x T d G F i b G V F b n R y a W V z I C 8 + P C 9 J d G V t P j x J d G V t P j x J d G V t T G 9 j Y X R p b 2 4 + P E l 0 Z W 1 U e X B l P k Z v c m 1 1 b G E 8 L 0 l 0 Z W 1 U e X B l P j x J d G V t U G F 0 a D 5 T Z W N 0 a W 9 u M S 9 D T U d U V y 9 D a G F u Z 2 V k J T I w V H l w Z T I 8 L 0 l 0 Z W 1 Q Y X R o P j w v S X R l b U x v Y 2 F 0 a W 9 u P j x T d G F i b G V F b n R y a W V z I C 8 + P C 9 J d G V t P j x J d G V t P j x J d G V t T G 9 j Y X R p b 2 4 + P E l 0 Z W 1 U e X B l P k Z v c m 1 1 b G E 8 L 0 l 0 Z W 1 U e X B l P j x J d G V t U G F 0 a D 5 T Z W N 0 a W 9 u M S 9 D Y W x l b m R h c i 9 B Z G R l Z C U y M E N 1 c 3 R v b T w v S X R l b V B h d G g + P C 9 J d G V t T G 9 j Y X R p b 2 4 + P F N 0 Y W J s Z U V u d H J p Z X M g L z 4 8 L 0 l 0 Z W 0 + P E l 0 Z W 0 + P E l 0 Z W 1 M b 2 N h d G l v b j 4 8 S X R l b V R 5 c G U + R m 9 y b X V s Y T w v S X R l b V R 5 c G U + P E l 0 Z W 1 Q Y X R o P l N l Y 3 R p b 2 4 x L 0 N h b G V u Z G F y L 0 N o Y W 5 n Z W Q l M j B U e X B l M j w v S X R l b V B h d G g + P C 9 J d G V t T G 9 j Y X R p b 2 4 + P F N 0 Y W J s Z U V u d H J p Z X M g L z 4 8 L 0 l 0 Z W 0 + P E l 0 Z W 0 + P E l 0 Z W 1 M b 2 N h d G l v b j 4 8 S X R l b V R 5 c G U + R m 9 y b X V s Y T w v S X R l b V R 5 c G U + P E l 0 Z W 1 Q Y X R o P l N l Y 3 R p b 2 4 x L 0 Z l Z S U y M F N j a G V k d W x l L 1 N w b G l 0 J T I w Q 2 9 s d W 1 u J T I w Y n k l M j B E Z W x p b W l 0 Z X I x P C 9 J d G V t U G F 0 a D 4 8 L 0 l 0 Z W 1 M b 2 N h d G l v b j 4 8 U 3 R h Y m x l R W 5 0 c m l l c y A v P j w v S X R l b T 4 8 S X R l b T 4 8 S X R l b U x v Y 2 F 0 a W 9 u P j x J d G V t V H l w Z T 5 G b 3 J t d W x h P C 9 J d G V t V H l w Z T 4 8 S X R l b V B h d G g + U 2 V j d G l v b j E v R m V l J T I w U 2 N o Z W R 1 b G U v Q 2 h h b m d l Z C U y M F R 5 c G U z P C 9 J d G V t U G F 0 a D 4 8 L 0 l 0 Z W 1 M b 2 N h d G l v b j 4 8 U 3 R h Y m x l R W 5 0 c m l l c y A v P j w v S X R l b T 4 8 S X R l b T 4 8 S X R l b U x v Y 2 F 0 a W 9 u P j x J d G V t V H l w Z T 5 G b 3 J t d W x h P C 9 J d G V t V H l w Z T 4 8 S X R l b V B h d G g + U 2 V j d G l v b j E v R m V l J T I w U 2 N o Z W R 1 b G U v V W 5 w a X Z v d G V k J T I w T 2 5 s e S U y M F N l b G V j d G V k J T I w Q 2 9 s d W 1 u c z w v S X R l b V B h d G g + P C 9 J d G V t T G 9 j Y X R p b 2 4 + P F N 0 Y W J s Z U V u d H J p Z X M g L z 4 8 L 0 l 0 Z W 0 + P E l 0 Z W 0 + P E l 0 Z W 1 M b 2 N h d G l v b j 4 8 S X R l b V R 5 c G U + R m 9 y b X V s Y T w v S X R l b V R 5 c G U + P E l 0 Z W 1 Q Y X R o P l N l Y 3 R p b 2 4 x L 0 Z l Z S U y M F N j a G V k d W x l L 0 F k Z G V k J T I w Q 3 V z d G 9 t M T w v S X R l b V B h d G g + P C 9 J d G V t T G 9 j Y X R p b 2 4 + P F N 0 Y W J s Z U V u d H J p Z X M g L z 4 8 L 0 l 0 Z W 0 + P E l 0 Z W 0 + P E l 0 Z W 1 M b 2 N h d G l v b j 4 8 S X R l b V R 5 c G U + R m 9 y b X V s Y T w v S X R l b V R 5 c G U + P E l 0 Z W 1 Q Y X R o P l N l Y 3 R p b 2 4 x L 0 Z l Z S U y M F N j a G V k d W x l L 0 N o Y W 5 n Z W Q l M j B U e X B l N D w v S X R l b V B h d G g + P C 9 J d G V t T G 9 j Y X R p b 2 4 + P F N 0 Y W J s Z U V u d H J p Z X M g L z 4 8 L 0 l 0 Z W 0 + P E l 0 Z W 0 + P E l 0 Z W 1 M b 2 N h d G l v b j 4 8 S X R l b V R 5 c G U + R m 9 y b X V s Y T w v S X R l b V R 5 c G U + P E l 0 Z W 1 Q Y X R o P l N l Y 3 R p b 2 4 x L 0 Z l Z S U y M F N j a G V k d W x l L 0 Z p b H R l c m V k J T I w U m 9 3 c z w v S X R l b V B h d G g + P C 9 J d G V t T G 9 j Y X R p b 2 4 + P F N 0 Y W J s Z U V u d H J p Z X M g L z 4 8 L 0 l 0 Z W 0 + P E l 0 Z W 0 + P E l 0 Z W 1 M b 2 N h d G l v b j 4 8 S X R l b V R 5 c G U + R m 9 y b X V s Y T w v S X R l b V R 5 c G U + P E l 0 Z W 1 Q Y X R o P l N l Y 3 R p b 2 4 x L 0 Z l Z S U y M F N j a G V k d W x l L 1 J l b W 9 2 Z W Q l M j B D b 2 x 1 b W 5 z P C 9 J d G V t U G F 0 a D 4 8 L 0 l 0 Z W 1 M b 2 N h d G l v b j 4 8 U 3 R h Y m x l R W 5 0 c m l l c y A v P j w v S X R l b T 4 8 S X R l b T 4 8 S X R l b U x v Y 2 F 0 a W 9 u P j x J d G V t V H l w Z T 5 G b 3 J t d W x h P C 9 J d G V t V H l w Z T 4 8 S X R l b V B h d G g + U 2 V j d G l v b j E v Q 2 9 t c G F u e S 9 P V E h F U l 9 S b 3 c 8 L 0 l 0 Z W 1 Q Y X R o P j w v S X R l b U x v Y 2 F 0 a W 9 u P j x T d G F i b G V F b n R y a W V z I C 8 + P C 9 J d G V t P j x J d G V t P j x J d G V t T G 9 j Y X R p b 2 4 + P E l 0 Z W 1 U e X B l P k Z v c m 1 1 b G E 8 L 0 l 0 Z W 1 U e X B l P j x J d G V t U G F 0 a D 5 T Z W N 0 a W 9 u M S 9 D b 2 1 w Y W 5 5 L 0 5 v b l 9 P V E h F U j w v S X R l b V B h d G g + P C 9 J d G V t T G 9 j Y X R p b 2 4 + P F N 0 Y W J s Z U V u d H J p Z X M g L z 4 8 L 0 l 0 Z W 0 + P E l 0 Z W 0 + P E l 0 Z W 1 M b 2 N h d G l v b j 4 8 S X R l b V R 5 c G U + R m 9 y b X V s Y T w v S X R l b V R 5 c G U + P E l 0 Z W 1 Q Y X R o P l N l Y 3 R p b 2 4 x L 0 N v b X B h b n k v U 2 9 y d G V k X 0 5 v b l 9 P V E h F U j w v S X R l b V B h d G g + P C 9 J d G V t T G 9 j Y X R p b 2 4 + P F N 0 Y W J s Z U V u d H J p Z X M g L z 4 8 L 0 l 0 Z W 0 + P E l 0 Z W 0 + P E l 0 Z W 1 M b 2 N h d G l v b j 4 8 S X R l b V R 5 c G U + R m 9 y b X V s Y T w v S X R l b V R 5 c G U + P E l 0 Z W 1 Q Y X R o P l N l Y 3 R p b 2 4 x L 0 N v b X B h b n k v R m l u Y W x f V G F i b G U 8 L 0 l 0 Z W 1 Q Y X R o P j w v S X R l b U x v Y 2 F 0 a W 9 u P j x T d G F i b G V F b n R y a W V z I C 8 + P C 9 J d G V t P j x J d G V t P j x J d G V t T G 9 j Y X R p b 2 4 + P E l 0 Z W 1 U e X B l P k Z v c m 1 1 b G E 8 L 0 l 0 Z W 1 U e X B l P j x J d G V t U G F 0 a D 5 T Z W N 0 a W 9 u M S 9 D T U d U V y 9 G a W x 0 Z X J l Z C U y M F J v d 3 M y P C 9 J d G V t U G F 0 a D 4 8 L 0 l 0 Z W 1 M b 2 N h d G l v b j 4 8 U 3 R h Y m x l R W 5 0 c m l l c y A v P j w v S X R l b T 4 8 S X R l b T 4 8 S X R l b U x v Y 2 F 0 a W 9 u P j x J d G V t V H l w Z T 5 G b 3 J t d W x h P C 9 J d G V t V H l w Z T 4 8 S X R l b V B h d G g + U 2 V j d G l v b j E v R m V l J T I w U 2 N o Z W R 1 b G U v U m V v c m R l c m V k J T I w Q 2 9 s d W 1 u c z w v S X R l b V B h d G g + P C 9 J d G V t T G 9 j Y X R p b 2 4 + P F N 0 Y W J s Z U V u d H J p Z X M g L z 4 8 L 0 l 0 Z W 0 + P E l 0 Z W 0 + P E l 0 Z W 1 M b 2 N h d G l v b j 4 8 S X R l b V R 5 c G U + R m 9 y b X V s Y T w v S X R l b V R 5 c G U + P E l 0 Z W 1 Q Y X R o P l N l Y 3 R p b 2 4 x L 0 Z 1 Z W w l M j B Q c m 9 2 a W R l c n M 8 L 0 l 0 Z W 1 Q Y X R o P j w v S X R l b U x v Y 2 F 0 a W 9 u P j x T d G F i b G V F b n R y a W V z P j x F b n R y e S B U e X B l P S J J c 1 B y a X Z h d G U i I F Z h b H V l P S J s M C I g L z 4 8 R W 5 0 c n k g V H l w Z T 0 i U X V l c n l J R C I g V m F s d W U 9 I n N j Y z I 0 N W M x Y y 1 l Z D I 2 L T R k Y W Q t Y T I y N C 1 h Y T A 3 Z m E 1 Z T R l Z j k i I C 8 + P E V u d H J 5 I F R 5 c G U 9 I k Z p b G x F b m F i b G V k I i B W Y W x 1 Z T 0 i b D E 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Z 1 Z W x f U H J v d m l k Z X J z I i A v P j x F b n R y e S B U e X B l P S J G a W x s Z W R D b 2 1 w b G V 0 Z V J l c 3 V s d F R v V 2 9 y a 3 N o Z W V 0 I i B W Y W x 1 Z T 0 i b D E i I C 8 + P E V u d H J 5 I F R 5 c G U 9 I k Z p b G x U Y X J n Z X R O Y W 1 l Q 3 V z d G 9 t a X p l Z C I g V m F s d W U 9 I m w x I i A v P j x F b n R y e S B U e X B l P S J M b 2 F k Z W R U b 0 F u Y W x 5 c 2 l z U 2 V y d m l j Z X M i I F Z h b H V l P S J s M C I g L z 4 8 R W 5 0 c n k g V H l w Z T 0 i R m l s b F R v R G F 0 Y U 1 v Z G V s R W 5 h Y m x l Z C I g V m F s d W U 9 I m w w I i A v P j x F b n R y e S B U e X B l P S J G a W x s T 2 J q Z W N 0 V H l w Z S I g V m F s d W U 9 I n N U Y W J s Z S I g L z 4 8 R W 5 0 c n k g V H l w Z T 0 i R m l s b E x h c 3 R V c G R h d G V k I i B W Y W x 1 Z T 0 i Z D I w M j Y t M D c t M z F U M T g 6 M z k 6 M T k u N D I 5 N D U 4 M V o i I C 8 + P E V u d H J 5 I F R 5 c G U 9 I k Z p b G x F c n J v c k N v d W 5 0 I i B W Y W x 1 Z T 0 i b D A i I C 8 + P E V u d H J 5 I F R 5 c G U 9 I k Z p b G x D b 2 x 1 b W 5 U e X B l c y I g V m F s d W U 9 I n N B Q W N I I i A v P j x F b n R y e S B U e X B l P S J G a W x s R X J y b 3 J D b 2 R l I i B W Y W x 1 Z T 0 i c 1 V u a 2 5 v d 2 4 i I C 8 + P E V u d H J 5 I F R 5 c G U 9 I k Z p b G x D b 2 x 1 b W 5 O Y W 1 l c y I g V m F s d W U 9 I n N b J n F 1 b 3 Q 7 R n V l b C Z x d W 9 0 O y w m c X V v d D t M Y X N 0 U 2 F 2 Z W Q m c X V v d D s s J n F 1 b 3 Q 7 T G F z d F 9 S Z W Z y Z X N o Z W Q m c X V v d D t d I i A v P j x F b n R y e S B U e X B l P S J G a W x s Q 2 9 1 b n Q i I F Z h b H V l P S J s M j M 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R n V l b C B Q c m 9 2 a W R l c n M v Q X V 0 b 1 J l b W 9 2 Z W R D b 2 x 1 b W 5 z M S 5 7 R n V l b C w w f S Z x d W 9 0 O y w m c X V v d D t T Z W N 0 a W 9 u M S 9 G d W V s I F B y b 3 Z p Z G V y c y 9 B d X R v U m V t b 3 Z l Z E N v b H V t b n M x L n t M Y X N 0 U 2 F 2 Z W Q s M X 0 m c X V v d D s s J n F 1 b 3 Q 7 U 2 V j d G l v b j E v R n V l b C B Q c m 9 2 a W R l c n M v Q X V 0 b 1 J l b W 9 2 Z W R D b 2 x 1 b W 5 z M S 5 7 T G F z d F 9 S Z W Z y Z X N o Z W Q s M n 0 m c X V v d D t d L C Z x d W 9 0 O 0 N v b H V t b k N v d W 5 0 J n F 1 b 3 Q 7 O j M s J n F 1 b 3 Q 7 S 2 V 5 Q 2 9 s d W 1 u T m F t Z X M m c X V v d D s 6 W 1 0 s J n F 1 b 3 Q 7 Q 2 9 s d W 1 u S W R l b n R p d G l l c y Z x d W 9 0 O z p b J n F 1 b 3 Q 7 U 2 V j d G l v b j E v R n V l b C B Q c m 9 2 a W R l c n M v Q X V 0 b 1 J l b W 9 2 Z W R D b 2 x 1 b W 5 z M S 5 7 R n V l b C w w f S Z x d W 9 0 O y w m c X V v d D t T Z W N 0 a W 9 u M S 9 G d W V s I F B y b 3 Z p Z G V y c y 9 B d X R v U m V t b 3 Z l Z E N v b H V t b n M x L n t M Y X N 0 U 2 F 2 Z W Q s M X 0 m c X V v d D s s J n F 1 b 3 Q 7 U 2 V j d G l v b j E v R n V l b C B Q c m 9 2 a W R l c n M v Q X V 0 b 1 J l b W 9 2 Z W R D b 2 x 1 b W 5 z M S 5 7 T G F z d F 9 S Z W Z y Z X N o Z W Q s M n 0 m c X V v d D t d L C Z x d W 9 0 O 1 J l b G F 0 a W 9 u c 2 h p c E l u Z m 8 m c X V v d D s 6 W 1 1 9 I i A v P j w v U 3 R h Y m x l R W 5 0 c m l l c z 4 8 L 0 l 0 Z W 0 + P E l 0 Z W 0 + P E l 0 Z W 1 M b 2 N h d G l v b j 4 8 S X R l b V R 5 c G U + R m 9 y b X V s Y T w v S X R l b V R 5 c G U + P E l 0 Z W 1 Q Y X R o P l N l Y 3 R p b 2 4 x L 0 Z 1 Z W w l M j B Q c m 9 2 a W R l c n M v U 2 9 1 c m N l P C 9 J d G V t U G F 0 a D 4 8 L 0 l 0 Z W 1 M b 2 N h d G l v b j 4 8 U 3 R h Y m x l R W 5 0 c m l l c y A v P j w v S X R l b T 4 8 S X R l b T 4 8 S X R l b U x v Y 2 F 0 a W 9 u P j x J d G V t V H l w Z T 5 G b 3 J t d W x h P C 9 J d G V t V H l w Z T 4 8 S X R l b V B h d G g + U 2 V j d G l v b j E v R n V l b C U y M F B y b 3 Z p Z G V y c y 9 k Y X R h X 1 R h Y m x l P C 9 J d G V t U G F 0 a D 4 8 L 0 l 0 Z W 1 M b 2 N h d G l v b j 4 8 U 3 R h Y m x l R W 5 0 c m l l c y A v P j w v S X R l b T 4 8 S X R l b T 4 8 S X R l b U x v Y 2 F 0 a W 9 u P j x J d G V t V H l w Z T 5 G b 3 J t d W x h P C 9 J d G V t V H l w Z T 4 8 S X R l b V B h d G g + U 2 V j d G l v b j E v R n V l b C U y M F B y b 3 Z p Z G V y c y 9 D a G F u Z 2 V k J T I w V H l w Z T w v S X R l b V B h d G g + P C 9 J d G V t T G 9 j Y X R p b 2 4 + P F N 0 Y W J s Z U V u d H J p Z X M g L z 4 8 L 0 l 0 Z W 0 + P E l 0 Z W 0 + P E l 0 Z W 1 M b 2 N h d G l v b j 4 8 S X R l b V R 5 c G U + R m 9 y b X V s Y T w v S X R l b V R 5 c G U + P E l 0 Z W 1 Q Y X R o P l N l Y 3 R p b 2 4 x L 0 Z 1 Z W w l M j B Q c m 9 2 a W R l c n M v Q W R k Z W Q l M j B D d X N 0 b 2 0 8 L 0 l 0 Z W 1 Q Y X R o P j w v S X R l b U x v Y 2 F 0 a W 9 u P j x T d G F i b G V F b n R y a W V z I C 8 + P C 9 J d G V t P j x J d G V t P j x J d G V t T G 9 j Y X R p b 2 4 + P E l 0 Z W 1 U e X B l P k Z v c m 1 1 b G E 8 L 0 l 0 Z W 1 U e X B l P j x J d G V t U G F 0 a D 5 T Z W N 0 a W 9 u M S 9 G d W V s J T I w U H J v d m l k Z X J z L 0 N o Y W 5 n Z W Q l M j B U e X B l M j w v S X R l b V B h d G g + P C 9 J d G V t T G 9 j Y X R p b 2 4 + P F N 0 Y W J s Z U V u d H J p Z X M g L z 4 8 L 0 l 0 Z W 0 + P E l 0 Z W 0 + P E l 0 Z W 1 M b 2 N h d G l v b j 4 8 S X R l b V R 5 c G U + R m 9 y b X V s Y T w v S X R l b V R 5 c G U + P E l 0 Z W 1 Q Y X R o P l N l Y 3 R p b 2 4 x L 0 Z 1 Z W w l M j B Q c m 9 2 a W R l c n M v T 1 R I R V J f U m 9 3 P C 9 J d G V t U G F 0 a D 4 8 L 0 l 0 Z W 1 M b 2 N h d G l v b j 4 8 U 3 R h Y m x l R W 5 0 c m l l c y A v P j w v S X R l b T 4 8 S X R l b T 4 8 S X R l b U x v Y 2 F 0 a W 9 u P j x J d G V t V H l w Z T 5 G b 3 J t d W x h P C 9 J d G V t V H l w Z T 4 8 S X R l b V B h d G g + U 2 V j d G l v b j E v R n V l b C U y M F B y b 3 Z p Z G V y c y 9 O b 2 5 f T 1 R I R V I 8 L 0 l 0 Z W 1 Q Y X R o P j w v S X R l b U x v Y 2 F 0 a W 9 u P j x T d G F i b G V F b n R y a W V z I C 8 + P C 9 J d G V t P j x J d G V t P j x J d G V t T G 9 j Y X R p b 2 4 + P E l 0 Z W 1 U e X B l P k Z v c m 1 1 b G E 8 L 0 l 0 Z W 1 U e X B l P j x J d G V t U G F 0 a D 5 T Z W N 0 a W 9 u M S 9 G d W V s J T I w U H J v d m l k Z X J z L 1 N v c n R l Z F 9 O b 2 5 f T 1 R I R V I 8 L 0 l 0 Z W 1 Q Y X R o P j w v S X R l b U x v Y 2 F 0 a W 9 u P j x T d G F i b G V F b n R y a W V z I C 8 + P C 9 J d G V t P j x J d G V t P j x J d G V t T G 9 j Y X R p b 2 4 + P E l 0 Z W 1 U e X B l P k Z v c m 1 1 b G E 8 L 0 l 0 Z W 1 U e X B l P j x J d G V t U G F 0 a D 5 T Z W N 0 a W 9 u M S 9 G d W V s J T I w U H J v d m l k Z X J z L 0 Z p b m F s X 1 R h Y m x l P C 9 J d G V t U G F 0 a D 4 8 L 0 l 0 Z W 1 M b 2 N h d G l v b j 4 8 U 3 R h Y m x l R W 5 0 c m l l c y A v P j w v S X R l b T 4 8 S X R l b T 4 8 S X R l b U x v Y 2 F 0 a W 9 u P j x J d G V t V H l w Z T 5 G b 3 J t d W x h P C 9 J d G V t V H l w Z T 4 8 S X R l b V B h d G g + U 2 V j d G l v b j E v R m V l J T I w U 2 N o Z W R 1 b G U v Z G F 0 Y V 9 U Y W J s Z T w v S X R l b V B h d G g + P C 9 J d G V t T G 9 j Y X R p b 2 4 + P F N 0 Y W J s Z U V u d H J p Z X M g L z 4 8 L 0 l 0 Z W 0 + P E l 0 Z W 0 + P E l 0 Z W 1 M b 2 N h d G l v b j 4 8 S X R l b V R 5 c G U + R m 9 y b X V s Y T w v S X R l b V R 5 c G U + P E l 0 Z W 1 Q Y X R o P l N l Y 3 R p b 2 4 x L 0 Z l Z S U y M F N j a G V k d W x l L 0 F k Z G V k J T I w Q 3 V z d G 9 t P C 9 J d G V t U G F 0 a D 4 8 L 0 l 0 Z W 1 M b 2 N h d G l v b j 4 8 U 3 R h Y m x l R W 5 0 c m l l c y A v P j w v S X R l b T 4 8 S X R l b T 4 8 S X R l b U x v Y 2 F 0 a W 9 u P j x J d G V t V H l w Z T 5 G b 3 J t d W x h P C 9 J d G V t V H l w Z T 4 8 S X R l b V B h d G g + U 2 V j d G l v b j E v R m V l J T I w U 2 N o Z W R 1 b G U v Q 2 h h b m d l Z C U y M F R 5 c G U y P C 9 J d G V t U G F 0 a D 4 8 L 0 l 0 Z W 1 M b 2 N h d G l v b j 4 8 U 3 R h Y m x l R W 5 0 c m l l c y A v P j w v S X R l b T 4 8 S X R l b T 4 8 S X R l b U x v Y 2 F 0 a W 9 u P j x J d G V t V H l w Z T 5 G b 3 J t d W x h P C 9 J d G V t V H l w Z T 4 8 S X R l b V B h d G g + U 2 V j d G l v b j E v R m V l J T I w U 2 N o Z W R 1 b G U v Q 2 h h b m d l Z C U y M F R 5 c G U 2 P C 9 J d G V t U G F 0 a D 4 8 L 0 l 0 Z W 1 M b 2 N h d G l v b j 4 8 U 3 R h Y m x l R W 5 0 c m l l c y A v P j w v S X R l b T 4 8 S X R l b T 4 8 S X R l b U x v Y 2 F 0 a W 9 u P j x J d G V t V H l w Z T 5 G b 3 J t d W x h P C 9 J d G V t V H l w Z T 4 8 S X R l b V B h d G g + U 2 V j d G l v b j E v R m V l J T I w U 2 N o Z W R 1 b G U v V H J p b W 1 l Z C U y M E N v b H V t b i U y M E 5 h b W V z P C 9 J d G V t U G F 0 a D 4 8 L 0 l 0 Z W 1 M b 2 N h d G l v b j 4 8 U 3 R h Y m x l R W 5 0 c m l l c y A v P j w v S X R l b T 4 8 S X R l b T 4 8 S X R l b U x v Y 2 F 0 a W 9 u P j x J d G V t V H l w Z T 5 G b 3 J t d W x h P C 9 J d G V t V H l w Z T 4 8 S X R l b V B h d G g + U 2 V j d G l v b j E v R m V l J T I w U 2 N o Z W R 1 b G U v U m V v c m R l c m V k J T I w Q 2 9 s d W 1 u c z E 8 L 0 l 0 Z W 1 Q Y X R o P j w v S X R l b U x v Y 2 F 0 a W 9 u P j x T d G F i b G V F b n R y a W V z I C 8 + P C 9 J d G V t P j x J d G V t P j x J d G V t T G 9 j Y X R p b 2 4 + P E l 0 Z W 1 U e X B l P k Z v c m 1 1 b G E 8 L 0 l 0 Z W 1 U e X B l P j x J d G V t U G F 0 a D 5 T Z W N 0 a W 9 u M S 9 G Z W U l M j B T d W 1 t Y X J 5 P C 9 J d G V t U G F 0 a D 4 8 L 0 l 0 Z W 1 M b 2 N h d G l v b j 4 8 U 3 R h Y m x l R W 5 0 c m l l c z 4 8 R W 5 0 c n k g V H l w Z T 0 i S X N Q c m l 2 Y X R l I i B W Y W x 1 Z T 0 i b D A i I C 8 + P E V u d H J 5 I F R 5 c G U 9 I l F 1 Z X J 5 S U Q i I F Z h b H V l P S J z N T I 5 O D E 0 M G E t M m M 0 M S 0 0 Y j R l L W E 2 Y j k t O G M 3 Y W F i M z R h Z W V j 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y M y w m c X V v d D t r Z X l D b 2 x 1 b W 5 O Y W 1 l c y Z x d W 9 0 O z p b X S w m c X V v d D t x d W V y e V J l b G F 0 a W 9 u c 2 h p c H M m c X V v d D s 6 W 1 0 s J n F 1 b 3 Q 7 Y 2 9 s d W 1 u S W R l b n R p d G l l c y Z x d W 9 0 O z p b J n F 1 b 3 Q 7 U 2 V j d G l v b j E v R m V l I F N 1 b W 1 h c n k v Q X V 0 b 1 J l b W 9 2 Z W R D b 2 x 1 b W 5 z M S 5 7 R 3 J v d X A s M H 0 m c X V v d D s s J n F 1 b 3 Q 7 U 2 V j d G l v b j E v R m V l I F N 1 b W 1 h c n k v Q X V 0 b 1 J l b W 9 2 Z W R D b 2 x 1 b W 5 z M S 5 7 U m 9 3 S U Q s M X 0 m c X V v d D s s J n F 1 b 3 Q 7 U 2 V j d G l v b j E v R m V l I F N 1 b W 1 h c n k v Q X V 0 b 1 J l b W 9 2 Z W R D b 2 x 1 b W 5 z M S 5 7 T m F t Z S w y f S Z x d W 9 0 O y w m c X V v d D t T Z W N 0 a W 9 u M S 9 G Z W U g U 3 V t b W F y e S 9 B d X R v U m V t b 3 Z l Z E N v b H V t b n M x L n t C Y X N p c y w z f S Z x d W 9 0 O y w m c X V v d D t T Z W N 0 a W 9 u M S 9 G Z W U g U 3 V t b W F y e S 9 B d X R v U m V t b 3 Z l Z E N v b H V t b n M x L n t B T k N 8 U 2 l n b m F 0 b 3 J 5 L D R 9 J n F 1 b 3 Q 7 L C Z x d W 9 0 O 1 N l Y 3 R p b 2 4 x L 0 Z l Z S B T d W 1 t Y X J 5 L 0 F 1 d G 9 S Z W 1 v d m V k Q 2 9 s d W 1 u c z E u e 0 Z B S X x T a W d u Y X R v c n k s N X 0 m c X V v d D s s J n F 1 b 3 Q 7 U 2 V j d G l v b j E v R m V l I F N 1 b W 1 h c n k v Q X V 0 b 1 J l b W 9 2 Z W R D b 2 x 1 b W 5 z M S 5 7 Q U 5 D f E 5 v b i 1 T a W d u Y X R v c n k s N n 0 m c X V v d D s s J n F 1 b 3 Q 7 U 2 V j d G l v b j E v R m V l I F N 1 b W 1 h c n k v Q X V 0 b 1 J l b W 9 2 Z W R D b 2 x 1 b W 5 z M S 5 7 R k F J f E 5 v b i 1 T a W d u Y X R v c n k s N 3 0 m c X V v d D s s J n F 1 b 3 Q 7 U 2 V j d G l v b j E v R m V l I F N 1 b W 1 h c n k v Q X V 0 b 1 J l b W 9 2 Z W R D b 2 x 1 b W 5 z M S 5 7 R l k s O H 0 m c X V v d D s s J n F 1 b 3 Q 7 U 2 V j d G l v b j E v R m V l I F N 1 b W 1 h c n k v Q X V 0 b 1 J l b W 9 2 Z W R D b 2 x 1 b W 5 z M S 5 7 N y w 5 f S Z x d W 9 0 O y w m c X V v d D t T Z W N 0 a W 9 u M S 9 G Z W U g U 3 V t b W F y e S 9 B d X R v U m V t b 3 Z l Z E N v b H V t b n M x L n s 4 L D E w f S Z x d W 9 0 O y w m c X V v d D t T Z W N 0 a W 9 u M S 9 G Z W U g U 3 V t b W F y e S 9 B d X R v U m V t b 3 Z l Z E N v b H V t b n M x L n s 5 L D E x f S Z x d W 9 0 O y w m c X V v d D t T Z W N 0 a W 9 u M S 9 G Z W U g U 3 V t b W F y e S 9 B d X R v U m V t b 3 Z l Z E N v b H V t b n M x L n s x M C w x M n 0 m c X V v d D s s J n F 1 b 3 Q 7 U 2 V j d G l v b j E v R m V l I F N 1 b W 1 h c n k v Q X V 0 b 1 J l b W 9 2 Z W R D b 2 x 1 b W 5 z M S 5 7 M T E s M T N 9 J n F 1 b 3 Q 7 L C Z x d W 9 0 O 1 N l Y 3 R p b 2 4 x L 0 Z l Z S B T d W 1 t Y X J 5 L 0 F 1 d G 9 S Z W 1 v d m V k Q 2 9 s d W 1 u c z E u e z E y L D E 0 f S Z x d W 9 0 O y w m c X V v d D t T Z W N 0 a W 9 u M S 9 G Z W U g U 3 V t b W F y e S 9 B d X R v U m V t b 3 Z l Z E N v b H V t b n M x L n s x L D E 1 f S Z x d W 9 0 O y w m c X V v d D t T Z W N 0 a W 9 u M S 9 G Z W U g U 3 V t b W F y e S 9 B d X R v U m V t b 3 Z l Z E N v b H V t b n M x L n s y L D E 2 f S Z x d W 9 0 O y w m c X V v d D t T Z W N 0 a W 9 u M S 9 G Z W U g U 3 V t b W F y e S 9 B d X R v U m V t b 3 Z l Z E N v b H V t b n M x L n s z L D E 3 f S Z x d W 9 0 O y w m c X V v d D t T Z W N 0 a W 9 u M S 9 G Z W U g U 3 V t b W F y e S 9 B d X R v U m V t b 3 Z l Z E N v b H V t b n M x L n s 0 L D E 4 f S Z x d W 9 0 O y w m c X V v d D t T Z W N 0 a W 9 u M S 9 G Z W U g U 3 V t b W F y e S 9 B d X R v U m V t b 3 Z l Z E N v b H V t b n M x L n s 1 L D E 5 f S Z x d W 9 0 O y w m c X V v d D t T Z W N 0 a W 9 u M S 9 G Z W U g U 3 V t b W F y e S 9 B d X R v U m V t b 3 Z l Z E N v b H V t b n M x L n s 2 L D I w f S Z x d W 9 0 O y w m c X V v d D t T Z W N 0 a W 9 u M S 9 G Z W U g U 3 V t b W F y e S 9 B d X R v U m V t b 3 Z l Z E N v b H V t b n M x L n t M Y X N 0 U 2 F 2 Z W Q s M j F 9 J n F 1 b 3 Q 7 L C Z x d W 9 0 O 1 N l Y 3 R p b 2 4 x L 0 Z l Z S B T d W 1 t Y X J 5 L 0 F 1 d G 9 S Z W 1 v d m V k Q 2 9 s d W 1 u c z E u e 0 x h c 3 R f U m V m c m V z a G V k L D I y f S Z x d W 9 0 O 1 0 s J n F 1 b 3 Q 7 Q 2 9 s d W 1 u Q 2 9 1 b n Q m c X V v d D s 6 M j M s J n F 1 b 3 Q 7 S 2 V 5 Q 2 9 s d W 1 u T m F t Z X M m c X V v d D s 6 W 1 0 s J n F 1 b 3 Q 7 Q 2 9 s d W 1 u S W R l b n R p d G l l c y Z x d W 9 0 O z p b J n F 1 b 3 Q 7 U 2 V j d G l v b j E v R m V l I F N 1 b W 1 h c n k v Q X V 0 b 1 J l b W 9 2 Z W R D b 2 x 1 b W 5 z M S 5 7 R 3 J v d X A s M H 0 m c X V v d D s s J n F 1 b 3 Q 7 U 2 V j d G l v b j E v R m V l I F N 1 b W 1 h c n k v Q X V 0 b 1 J l b W 9 2 Z W R D b 2 x 1 b W 5 z M S 5 7 U m 9 3 S U Q s M X 0 m c X V v d D s s J n F 1 b 3 Q 7 U 2 V j d G l v b j E v R m V l I F N 1 b W 1 h c n k v Q X V 0 b 1 J l b W 9 2 Z W R D b 2 x 1 b W 5 z M S 5 7 T m F t Z S w y f S Z x d W 9 0 O y w m c X V v d D t T Z W N 0 a W 9 u M S 9 G Z W U g U 3 V t b W F y e S 9 B d X R v U m V t b 3 Z l Z E N v b H V t b n M x L n t C Y X N p c y w z f S Z x d W 9 0 O y w m c X V v d D t T Z W N 0 a W 9 u M S 9 G Z W U g U 3 V t b W F y e S 9 B d X R v U m V t b 3 Z l Z E N v b H V t b n M x L n t B T k N 8 U 2 l n b m F 0 b 3 J 5 L D R 9 J n F 1 b 3 Q 7 L C Z x d W 9 0 O 1 N l Y 3 R p b 2 4 x L 0 Z l Z S B T d W 1 t Y X J 5 L 0 F 1 d G 9 S Z W 1 v d m V k Q 2 9 s d W 1 u c z E u e 0 Z B S X x T a W d u Y X R v c n k s N X 0 m c X V v d D s s J n F 1 b 3 Q 7 U 2 V j d G l v b j E v R m V l I F N 1 b W 1 h c n k v Q X V 0 b 1 J l b W 9 2 Z W R D b 2 x 1 b W 5 z M S 5 7 Q U 5 D f E 5 v b i 1 T a W d u Y X R v c n k s N n 0 m c X V v d D s s J n F 1 b 3 Q 7 U 2 V j d G l v b j E v R m V l I F N 1 b W 1 h c n k v Q X V 0 b 1 J l b W 9 2 Z W R D b 2 x 1 b W 5 z M S 5 7 R k F J f E 5 v b i 1 T a W d u Y X R v c n k s N 3 0 m c X V v d D s s J n F 1 b 3 Q 7 U 2 V j d G l v b j E v R m V l I F N 1 b W 1 h c n k v Q X V 0 b 1 J l b W 9 2 Z W R D b 2 x 1 b W 5 z M S 5 7 R l k s O H 0 m c X V v d D s s J n F 1 b 3 Q 7 U 2 V j d G l v b j E v R m V l I F N 1 b W 1 h c n k v Q X V 0 b 1 J l b W 9 2 Z W R D b 2 x 1 b W 5 z M S 5 7 N y w 5 f S Z x d W 9 0 O y w m c X V v d D t T Z W N 0 a W 9 u M S 9 G Z W U g U 3 V t b W F y e S 9 B d X R v U m V t b 3 Z l Z E N v b H V t b n M x L n s 4 L D E w f S Z x d W 9 0 O y w m c X V v d D t T Z W N 0 a W 9 u M S 9 G Z W U g U 3 V t b W F y e S 9 B d X R v U m V t b 3 Z l Z E N v b H V t b n M x L n s 5 L D E x f S Z x d W 9 0 O y w m c X V v d D t T Z W N 0 a W 9 u M S 9 G Z W U g U 3 V t b W F y e S 9 B d X R v U m V t b 3 Z l Z E N v b H V t b n M x L n s x M C w x M n 0 m c X V v d D s s J n F 1 b 3 Q 7 U 2 V j d G l v b j E v R m V l I F N 1 b W 1 h c n k v Q X V 0 b 1 J l b W 9 2 Z W R D b 2 x 1 b W 5 z M S 5 7 M T E s M T N 9 J n F 1 b 3 Q 7 L C Z x d W 9 0 O 1 N l Y 3 R p b 2 4 x L 0 Z l Z S B T d W 1 t Y X J 5 L 0 F 1 d G 9 S Z W 1 v d m V k Q 2 9 s d W 1 u c z E u e z E y L D E 0 f S Z x d W 9 0 O y w m c X V v d D t T Z W N 0 a W 9 u M S 9 G Z W U g U 3 V t b W F y e S 9 B d X R v U m V t b 3 Z l Z E N v b H V t b n M x L n s x L D E 1 f S Z x d W 9 0 O y w m c X V v d D t T Z W N 0 a W 9 u M S 9 G Z W U g U 3 V t b W F y e S 9 B d X R v U m V t b 3 Z l Z E N v b H V t b n M x L n s y L D E 2 f S Z x d W 9 0 O y w m c X V v d D t T Z W N 0 a W 9 u M S 9 G Z W U g U 3 V t b W F y e S 9 B d X R v U m V t b 3 Z l Z E N v b H V t b n M x L n s z L D E 3 f S Z x d W 9 0 O y w m c X V v d D t T Z W N 0 a W 9 u M S 9 G Z W U g U 3 V t b W F y e S 9 B d X R v U m V t b 3 Z l Z E N v b H V t b n M x L n s 0 L D E 4 f S Z x d W 9 0 O y w m c X V v d D t T Z W N 0 a W 9 u M S 9 G Z W U g U 3 V t b W F y e S 9 B d X R v U m V t b 3 Z l Z E N v b H V t b n M x L n s 1 L D E 5 f S Z x d W 9 0 O y w m c X V v d D t T Z W N 0 a W 9 u M S 9 G Z W U g U 3 V t b W F y e S 9 B d X R v U m V t b 3 Z l Z E N v b H V t b n M x L n s 2 L D I w f S Z x d W 9 0 O y w m c X V v d D t T Z W N 0 a W 9 u M S 9 G Z W U g U 3 V t b W F y e S 9 B d X R v U m V t b 3 Z l Z E N v b H V t b n M x L n t M Y X N 0 U 2 F 2 Z W Q s M j F 9 J n F 1 b 3 Q 7 L C Z x d W 9 0 O 1 N l Y 3 R p b 2 4 x L 0 Z l Z S B T d W 1 t Y X J 5 L 0 F 1 d G 9 S Z W 1 v d m V k Q 2 9 s d W 1 u c z E u e 0 x h c 3 R f U m V m c m V z a G V k L D I y f S Z x d W 9 0 O 1 0 s J n F 1 b 3 Q 7 U m V s Y X R p b 2 5 z a G l w S W 5 m b y Z x d W 9 0 O z p b X X 0 i I C 8 + P E V u d H J 5 I F R 5 c G U 9 I k Z p b G x T d G F 0 d X M i I F Z h b H V l P S J z Q 2 9 t c G x l d G U i I C 8 + P E V u d H J 5 I F R 5 c G U 9 I k Z p b G x D b 2 x 1 b W 5 O Y W 1 l c y I g V m F s d W U 9 I n N b J n F 1 b 3 Q 7 R 3 J v d X A m c X V v d D s s J n F 1 b 3 Q 7 U m 9 3 S U Q m c X V v d D s s J n F 1 b 3 Q 7 T m F t Z S Z x d W 9 0 O y w m c X V v d D t C Y X N p c y Z x d W 9 0 O y w m c X V v d D t B T k N 8 U 2 l n b m F 0 b 3 J 5 J n F 1 b 3 Q 7 L C Z x d W 9 0 O 0 Z B S X x T a W d u Y X R v c n k m c X V v d D s s J n F 1 b 3 Q 7 Q U 5 D f E 5 v b i 1 T a W d u Y X R v c n k m c X V v d D s s J n F 1 b 3 Q 7 R k F J f E 5 v b i 1 T a W d u Y X R v c n k m c X V v d D s s J n F 1 b 3 Q 7 R l k m c X V v d D s s J n F 1 b 3 Q 7 N y Z x d W 9 0 O y w m c X V v d D s 4 J n F 1 b 3 Q 7 L C Z x d W 9 0 O z k m c X V v d D s s J n F 1 b 3 Q 7 M T A m c X V v d D s s J n F 1 b 3 Q 7 M T E m c X V v d D s s J n F 1 b 3 Q 7 M T I m c X V v d D s s J n F 1 b 3 Q 7 M S Z x d W 9 0 O y w m c X V v d D s y J n F 1 b 3 Q 7 L C Z x d W 9 0 O z M m c X V v d D s s J n F 1 b 3 Q 7 N C Z x d W 9 0 O y w m c X V v d D s 1 J n F 1 b 3 Q 7 L C Z x d W 9 0 O z Y m c X V v d D s s J n F 1 b 3 Q 7 T G F z d F N h d m V k J n F 1 b 3 Q 7 L C Z x d W 9 0 O 0 x h c 3 R f U m V m c m V z a G V k J n F 1 b 3 Q 7 X S I g L z 4 8 R W 5 0 c n k g V H l w Z T 0 i R m l s b E N v b H V t b l R 5 c G V z I i B W Y W x 1 Z T 0 i c 0 F B Q U F B Q U F B Q U F B Q U F B Q U F B Q U F B Q U F B Q U F B Q U F C d 2 M 9 I i A v P j x F b n R y e S B U e X B l P S J G a W x s T G F z d F V w Z G F 0 Z W Q i I F Z h b H V l P S J k M j A y N S 0 w O S 0 y M V Q x N T o z M j o y O C 4 y N z M 2 O T g w W i I g L z 4 8 R W 5 0 c n k g V H l w Z T 0 i R m l s b E V y c m 9 y Q 2 9 1 b n Q i I F Z h b H V l P S J s M C I g L z 4 8 R W 5 0 c n k g V H l w Z T 0 i R m l s b E V y c m 9 y Q 2 9 k Z S I g V m F s d W U 9 I n N V b m t u b 3 d u I i A v P j x F b n R y e S B U e X B l P S J G a W x s Q 2 9 1 b n Q i I F Z h b H V l P S J s M z Y i I C 8 + P E V u d H J 5 I F R 5 c G U 9 I k F k Z G V k V G 9 E Y X R h T W 9 k Z W w i I F Z h b H V l P S J s M C I g L z 4 8 L 1 N 0 Y W J s Z U V u d H J p Z X M + P C 9 J d G V t P j x J d G V t P j x J d G V t T G 9 j Y X R p b 2 4 + P E l 0 Z W 1 U e X B l P k Z v c m 1 1 b G E 8 L 0 l 0 Z W 1 U e X B l P j x J d G V t U G F 0 a D 5 T Z W N 0 a W 9 u M S 9 G Z W U l M j B T d W 1 t Y X J 5 L 1 N v d X J j Z T w v S X R l b V B h d G g + P C 9 J d G V t T G 9 j Y X R p b 2 4 + P F N 0 Y W J s Z U V u d H J p Z X M g L z 4 8 L 0 l 0 Z W 0 + P E l 0 Z W 0 + P E l 0 Z W 1 M b 2 N h d G l v b j 4 8 S X R l b V R 5 c G U + R m 9 y b X V s Y T w v S X R l b V R 5 c G U + P E l 0 Z W 1 Q Y X R o P l N l Y 3 R p b 2 4 x L 0 Z l Z S U y M F N 1 b W 1 h c n k v Z G F 0 Y V 9 U Y W J s Z T w v S X R l b V B h d G g + P C 9 J d G V t T G 9 j Y X R p b 2 4 + P F N 0 Y W J s Z U V u d H J p Z X M g L z 4 8 L 0 l 0 Z W 0 + P E l 0 Z W 0 + P E l 0 Z W 1 M b 2 N h d G l v b j 4 8 S X R l b V R 5 c G U + R m 9 y b X V s Y T w v S X R l b V R 5 c G U + P E l 0 Z W 1 Q Y X R o P l N l Y 3 R p b 2 4 x L 0 Z l Z S U y M F N 1 b W 1 h c n k v Q W R k Z W Q l M j B D d X N 0 b 2 0 8 L 0 l 0 Z W 1 Q Y X R o P j w v S X R l b U x v Y 2 F 0 a W 9 u P j x T d G F i b G V F b n R y a W V z I C 8 + P C 9 J d G V t P j x J d G V t P j x J d G V t T G 9 j Y X R p b 2 4 + P E l 0 Z W 1 U e X B l P k Z v c m 1 1 b G E 8 L 0 l 0 Z W 1 U e X B l P j x J d G V t U G F 0 a D 5 T Z W N 0 a W 9 u M S 9 G Z W U l M j B T d W 1 t Y X J 5 L 0 N o Y W 5 n Z W Q l M j B U e X B l P C 9 J d G V t U G F 0 a D 4 8 L 0 l 0 Z W 1 M b 2 N h d G l v b j 4 8 U 3 R h Y m x l R W 5 0 c m l l c y A v P j w v S X R l b T 4 8 S X R l b T 4 8 S X R l b U x v Y 2 F 0 a W 9 u P j x J d G V t V H l w Z T 5 G b 3 J t d W x h P C 9 J d G V t V H l w Z T 4 8 S X R l b V B h d G g + U 2 V j d G l v b j E v Q U l B U y U y M C 0 l M j B S Y X R l c y U y M G F u Z C U y M E Z l Z X M 8 L 0 l 0 Z W 1 Q Y X R o P j w v S X R l b U x v Y 2 F 0 a W 9 u P j x T d G F i b G V F b n R y a W V z P j x F b n R y e S B U e X B l P S J R d W V y e U l E I i B W Y W x 1 Z T 0 i c z k 1 Y z I x O T V j L T Y 0 M 2 M t N G Y y Z S 1 h Y T g 1 L T A z O D V i O T Z l Z G U 5 Z C I g L z 4 8 R W 5 0 c n k g V H l w Z T 0 i R m l s b E V u Y W J s Z W Q i I F Z h b H V l P S J s M C I g L z 4 8 R W 5 0 c n k g V H l w Z T 0 i R m l s b E 9 i a m V j d F R 5 c G U i I F Z h b H V l P S J z Q 2 9 u b m V j d G l v b k 9 u b H k i I C 8 + P E V u d H J 5 I F R 5 c G U 9 I k Z p b G x U b 0 R h d G F N b 2 R l b E V u Y W J s Z W Q i I F Z h b H V l P S J s M C I g L 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F k Z G V k V G 9 E Y X R h T W 9 k Z W w i I F Z h b H V l P S J s M C I g L z 4 8 R W 5 0 c n k g V H l w Z T 0 i R m l s b E N v d W 5 0 I i B W Y W x 1 Z T 0 i b D M i I C 8 + P E V u d H J 5 I F R 5 c G U 9 I k Z p b G x F c n J v c k N v Z G U i I F Z h b H V l P S J z V W 5 r b m 9 3 b i I g L z 4 8 R W 5 0 c n k g V H l w Z T 0 i R m l s b E V y c m 9 y Q 2 9 1 b n Q i I F Z h b H V l P S J s M C I g L z 4 8 R W 5 0 c n k g V H l w Z T 0 i R m l s b E x h c 3 R V c G R h d G V k I i B W Y W x 1 Z T 0 i Z D I w M j U t M D k t M j N U M T k 6 M j Y 6 M j M u M T E 2 O D Q x M V o i I C 8 + P E V u d H J 5 I F R 5 c G U 9 I k Z p b G x D b 2 x 1 b W 5 U e X B l c y I g V m F s d W U 9 I n N B Q V l H I i A v P j x F b n R y e S B U e X B l P S J G a W x s Q 2 9 s d W 1 u T m F t Z X M i I F Z h b H V l P S J z W y Z x d W 9 0 O 1 R l e H Q m c X V v d D s s J n F 1 b 3 Q 7 T G l u a y B V c m w m c X V v d D s s J n F 1 b 3 Q 7 R X h j Z W w g S H l w Z X J s a W 5 r J n F 1 b 3 Q 7 X S 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Q U l B U y A t I F J h d G V z I G F u Z C B G Z W V z L 0 F 1 d G 9 S Z W 1 v d m V k Q 2 9 s d W 1 u c z E u e 1 R l e H Q s M H 0 m c X V v d D s s J n F 1 b 3 Q 7 U 2 V j d G l v b j E v Q U l B U y A t I F J h d G V z I G F u Z C B G Z W V z L 0 F 1 d G 9 S Z W 1 v d m V k Q 2 9 s d W 1 u c z E u e 0 x p b m s g V X J s L D F 9 J n F 1 b 3 Q 7 L C Z x d W 9 0 O 1 N l Y 3 R p b 2 4 x L 0 F J Q V M g L S B S Y X R l c y B h b m Q g R m V l c y 9 B d X R v U m V t b 3 Z l Z E N v b H V t b n M x L n t F e G N l b C B I e X B l c m x p b m s s M n 0 m c X V v d D t d L C Z x d W 9 0 O 0 N v b H V t b k N v d W 5 0 J n F 1 b 3 Q 7 O j M s J n F 1 b 3 Q 7 S 2 V 5 Q 2 9 s d W 1 u T m F t Z X M m c X V v d D s 6 W 1 0 s J n F 1 b 3 Q 7 Q 2 9 s d W 1 u S W R l b n R p d G l l c y Z x d W 9 0 O z p b J n F 1 b 3 Q 7 U 2 V j d G l v b j E v Q U l B U y A t I F J h d G V z I G F u Z C B G Z W V z L 0 F 1 d G 9 S Z W 1 v d m V k Q 2 9 s d W 1 u c z E u e 1 R l e H Q s M H 0 m c X V v d D s s J n F 1 b 3 Q 7 U 2 V j d G l v b j E v Q U l B U y A t I F J h d G V z I G F u Z C B G Z W V z L 0 F 1 d G 9 S Z W 1 v d m V k Q 2 9 s d W 1 u c z E u e 0 x p b m s g V X J s L D F 9 J n F 1 b 3 Q 7 L C Z x d W 9 0 O 1 N l Y 3 R p b 2 4 x L 0 F J Q V M g L S B S Y X R l c y B h b m Q g R m V l c y 9 B d X R v U m V t b 3 Z l Z E N v b H V t b n M x L n t F e G N l b C B I e X B l c m x p b m s s M n 0 m c X V v d D t d L C Z x d W 9 0 O 1 J l b G F 0 a W 9 u c 2 h p c E l u Z m 8 m c X V v d D s 6 W 1 1 9 I i A v P j w v U 3 R h Y m x l R W 5 0 c m l l c z 4 8 L 0 l 0 Z W 0 + P E l 0 Z W 0 + P E l 0 Z W 1 M b 2 N h d G l v b j 4 8 S X R l b V R 5 c G U + R m 9 y b X V s Y T w v S X R l b V R 5 c G U + P E l 0 Z W 1 Q Y X R o P l N l Y 3 R p b 2 4 x L 0 F J Q V M l M j A t J T I w U m F 0 Z X M l M j B h b m Q l M j B G Z W V z L 1 J l c 3 V s d D w v S X R l b V B h d G g + P C 9 J d G V t T G 9 j Y X R p b 2 4 + P F N 0 Y W J s Z U V u d H J p Z X M g L z 4 8 L 0 l 0 Z W 0 + P E l 0 Z W 0 + P E l 0 Z W 1 M b 2 N h d G l v b j 4 8 S X R l b V R 5 c G U + R m 9 y b X V s Y T w v S X R l b V R 5 c G U + P E l 0 Z W 1 Q Y X R o P l N l Y 3 R p b 2 4 x L 0 F J Q V M l M j A t J T I w U m F 0 Z X M l M j B h b m Q l M j B G Z W V z L 1 V y b D w v S X R l b V B h d G g + P C 9 J d G V t T G 9 j Y X R p b 2 4 + P F N 0 Y W J s Z U V u d H J p Z X M g L z 4 8 L 0 l 0 Z W 0 + P E l 0 Z W 0 + P E l 0 Z W 1 M b 2 N h d G l v b j 4 8 S X R l b V R 5 c G U + R m 9 y b X V s Y T w v S X R l b V R 5 c G U + P E l 0 Z W 1 Q Y X R o P l N l Y 3 R p b 2 4 x L 0 F J Q V M l M j A t J T I w U m F 0 Z X M l M j B h b m Q l M j B G Z W V z L 1 d p d G h B Y n N v b H V 0 Z T w v S X R l b V B h d G g + P C 9 J d G V t T G 9 j Y X R p b 2 4 + P F N 0 Y W J s Z U V u d H J p Z X M g L z 4 8 L 0 l 0 Z W 0 + P E l 0 Z W 0 + P E l 0 Z W 1 M b 2 N h d G l v b j 4 8 S X R l b V R 5 c G U + R m 9 y b X V s Y T w v S X R l b V R 5 c G U + P E l 0 Z W 1 Q Y X R o P l N l Y 3 R p b 2 4 x L 0 F J Q V M l M j A t J T I w U m F 0 Z X M l M j B h b m Q l M j B G Z W V z L 0 h 0 b W x U Z X h 0 P C 9 J d G V t U G F 0 a D 4 8 L 0 l 0 Z W 1 M b 2 N h d G l v b j 4 8 U 3 R h Y m x l R W 5 0 c m l l c y A v P j w v S X R l b T 4 8 S X R l b T 4 8 S X R l b U x v Y 2 F 0 a W 9 u P j x J d G V t V H l w Z T 5 G b 3 J t d W x h P C 9 J d G V t V H l w Z T 4 8 S X R l b V B h d G g + U 2 V j d G l v b j E v Q U l B U y U y M C 0 l M j B S Y X R l c y U y M G F u Z C U y M E Z l Z X M v U 3 R h c n R Q b 3 M 8 L 0 l 0 Z W 1 Q Y X R o P j w v S X R l b U x v Y 2 F 0 a W 9 u P j x T d G F i b G V F b n R y a W V z I C 8 + P C 9 J d G V t P j x J d G V t P j x J d G V t T G 9 j Y X R p b 2 4 + P E l 0 Z W 1 U e X B l P k Z v c m 1 1 b G E 8 L 0 l 0 Z W 1 U e X B l P j x J d G V t U G F 0 a D 5 T Z W N 0 a W 9 u M S 9 B S U F T J T I w L S U y M F J h d G V z J T I w Y W 5 k J T I w R m V l c y 9 I d G 1 s Q W Z 0 Z X I 8 L 0 l 0 Z W 1 Q Y X R o P j w v S X R l b U x v Y 2 F 0 a W 9 u P j x T d G F i b G V F b n R y a W V z I C 8 + P C 9 J d G V t P j x J d G V t P j x J d G V t T G 9 j Y X R p b 2 4 + P E l 0 Z W 1 U e X B l P k Z v c m 1 1 b G E 8 L 0 l 0 Z W 1 U e X B l P j x J d G V t U G F 0 a D 5 T Z W N 0 a W 9 u M S 9 B S U F T J T I w L S U y M F J h d G V z J T I w Y W 5 k J T I w R m V l c y 9 F b m R N Y X J r Z X I 8 L 0 l 0 Z W 1 Q Y X R o P j w v S X R l b U x v Y 2 F 0 a W 9 u P j x T d G F i b G V F b n R y a W V z I C 8 + P C 9 J d G V t P j x J d G V t P j x J d G V t T G 9 j Y X R p b 2 4 + P E l 0 Z W 1 U e X B l P k Z v c m 1 1 b G E 8 L 0 l 0 Z W 1 U e X B l P j x J d G V t U G F 0 a D 5 T Z W N 0 a W 9 u M S 9 B S U F T J T I w L S U y M F J h d G V z J T I w Y W 5 k J T I w R m V l c y 9 F b m R Q b 3 N S Z W w 8 L 0 l 0 Z W 1 Q Y X R o P j w v S X R l b U x v Y 2 F 0 a W 9 u P j x T d G F i b G V F b n R y a W V z I C 8 + P C 9 J d G V t P j x J d G V t P j x J d G V t T G 9 j Y X R p b 2 4 + P E l 0 Z W 1 U e X B l P k Z v c m 1 1 b G E 8 L 0 l 0 Z W 1 U e X B l P j x J d G V t U G F 0 a D 5 T Z W N 0 a W 9 u M S 9 B S U F T J T I w L S U y M F J h d G V z J T I w Y W 5 k J T I w R m V l c y 9 D Y X J T Z W N 0 a W 9 u S H R t b D w v S X R l b V B h d G g + P C 9 J d G V t T G 9 j Y X R p b 2 4 + P F N 0 Y W J s Z U V u d H J p Z X M g L z 4 8 L 0 l 0 Z W 0 + P E l 0 Z W 0 + P E l 0 Z W 1 M b 2 N h d G l v b j 4 8 S X R l b V R 5 c G U + R m 9 y b X V s Y T w v S X R l b V R 5 c G U + P E l 0 Z W 1 Q Y X R o P l N l Y 3 R p b 2 4 x L 0 F J Q V M l M j A t J T I w U m F 0 Z X M l M j B h b m Q l M j B G Z W V z L 0 F u Y 2 h v c k N o d W 5 r c z w v S X R l b V B h d G g + P C 9 J d G V t T G 9 j Y X R p b 2 4 + P F N 0 Y W J s Z U V u d H J p Z X M g L z 4 8 L 0 l 0 Z W 0 + P E l 0 Z W 0 + P E l 0 Z W 1 M b 2 N h d G l v b j 4 8 S X R l b V R 5 c G U + R m 9 y b X V s Y T w v S X R l b V R 5 c G U + P E l 0 Z W 1 Q Y X R o P l N l Y 3 R p b 2 4 x L 0 F J Q V M l M j A t J T I w U m F 0 Z X M l M j B h b m Q l M j B G Z W V z L 0 V 4 d H J h Y 3 Q 8 L 0 l 0 Z W 1 Q Y X R o P j w v S X R l b U x v Y 2 F 0 a W 9 u P j x T d G F i b G V F b n R y a W V z I C 8 + P C 9 J d G V t P j x J d G V t P j x J d G V t T G 9 j Y X R p b 2 4 + P E l 0 Z W 1 U e X B l P k Z v c m 1 1 b G E 8 L 0 l 0 Z W 1 U e X B l P j x J d G V t U G F 0 a D 5 T Z W N 0 a W 9 u M S 9 B S U F T J T I w L S U y M F J h d G V z J T I w Y W 5 k J T I w R m V l c y 9 S Z W N v c m R z P C 9 J d G V t U G F 0 a D 4 8 L 0 l 0 Z W 1 M b 2 N h d G l v b j 4 8 U 3 R h Y m x l R W 5 0 c m l l c y A v P j w v S X R l b T 4 8 S X R l b T 4 8 S X R l b U x v Y 2 F 0 a W 9 u P j x J d G V t V H l w Z T 5 G b 3 J t d W x h P C 9 J d G V t V H l w Z T 4 8 S X R l b V B h d G g + U 2 V j d G l v b j E v Q U l B U y U y M C 0 l M j B S Y X R l c y U y M G F u Z C U y M E Z l Z X M v Q X N U Y W J s Z T w v S X R l b V B h d G g + P C 9 J d G V t T G 9 j Y X R p b 2 4 + P F N 0 Y W J s Z U V u d H J p Z X M g L z 4 8 L 0 l 0 Z W 0 + P E l 0 Z W 0 + P E l 0 Z W 1 M b 2 N h d G l v b j 4 8 S X R l b V R 5 c G U + R m 9 y b X V s Y T w v S X R l b V R 5 c G U + P E l 0 Z W 1 Q Y X R o P l N l Y 3 R p b 2 4 x L 0 F J Q V M l M j A t J T I w U m F 0 Z X M l M j B h b m Q l M j B G Z W V z L 1 B y d W 5 l Z D w v S X R l b V B h d G g + P C 9 J d G V t T G 9 j Y X R p b 2 4 + P F N 0 Y W J s Z U V u d H J p Z X M g L z 4 8 L 0 l 0 Z W 0 + P E l 0 Z W 0 + P E l 0 Z W 1 M b 2 N h d G l v b j 4 8 S X R l b V R 5 c G U + R m 9 y b X V s Y T w v S X R l b V R 5 c G U + P E l 0 Z W 1 Q Y X R o P l N l Y 3 R p b 2 4 x L 0 F J Q V M l M j A t J T I w U m F 0 Z X M l M j B h b m Q l M j B G Z W V z L 0 9 u b H l G a W x l c z w v S X R l b V B h d G g + P C 9 J d G V t T G 9 j Y X R p b 2 4 + P F N 0 Y W J s Z U V u d H J p Z X M g L z 4 8 L 0 l 0 Z W 0 + P E l 0 Z W 0 + P E l 0 Z W 1 M b 2 N h d G l v b j 4 8 S X R l b V R 5 c G U + R m 9 y b X V s Y T w v S X R l b V R 5 c G U + P E l 0 Z W 1 Q Y X R o P l N l Y 3 R p b 2 4 x L 0 F J Q V M l M j A t J T I w U m F 0 Z X M l M j B h b m Q l M j B G Z W V z L 1 N l Y 3 R p b 2 5 B b m N o b 3 J U b 2 t l b j w v S X R l b V B h d G g + P C 9 J d G V t T G 9 j Y X R p b 2 4 + P F N 0 Y W J s Z U V u d H J p Z X M g L z 4 8 L 0 l 0 Z W 0 + P E l 0 Z W 0 + P E l 0 Z W 1 M b 2 N h d G l v b j 4 8 S X R l b V R 5 c G U + R m 9 y b X V s Y T w v S X R l b V R 5 c G U + P E l 0 Z W 1 Q Y X R o P l N l Y 3 R p b 2 4 x L 0 F J Q V M l M j A t J T I w U m F 0 Z X M l M j B h b m Q l M j B G Z W V z L 1 d p d G h I e X B l c m x p b m s 8 L 0 l 0 Z W 1 Q Y X R o P j w v S X R l b U x v Y 2 F 0 a W 9 u P j x T d G F i b G V F b n R y a W V z I C 8 + P C 9 J d G V t P j x J d G V t P j x J d G V t T G 9 j Y X R p b 2 4 + P E l 0 Z W 1 U e X B l P k Z v c m 1 1 b G E 8 L 0 l 0 Z W 1 U e X B l P j x J d G V t U G F 0 a D 5 T Z W N 0 a W 9 u M S 9 D Y W 1 w d X M v Q 2 9 s d W 1 u c 1 R v U m V t b 3 Z l P C 9 J d G V t U G F 0 a D 4 8 L 0 l 0 Z W 1 M b 2 N h d G l v b j 4 8 U 3 R h Y m x l R W 5 0 c m l l c y A v P j w v S X R l b T 4 8 S X R l b T 4 8 S X R l b U x v Y 2 F 0 a W 9 u P j x J d G V t V H l w Z T 5 G b 3 J t d W x h P C 9 J d G V t V H l w Z T 4 8 S X R l b V B h d G g + U 2 V j d G l v b j E v Q 2 F t c H V z L 1 J l b W 9 2 Z W Q l M j B P c H R p b 2 5 h b C U y M E N v b H V t b n M 8 L 0 l 0 Z W 1 Q Y X R o P j w v S X R l b U x v Y 2 F 0 a W 9 u P j x T d G F i b G V F b n R y a W V z I C 8 + P C 9 J d G V t P j x J d G V t P j x J d G V t T G 9 j Y X R p b 2 4 + P E l 0 Z W 1 U e X B l P k Z v c m 1 1 b G E 8 L 0 l 0 Z W 1 U e X B l P j x J d G V t U G F 0 a D 5 T Z W N 0 a W 9 u M S 9 T Z W x l Y 3 R M Y W J l b D w v S X R l b V B h d G g + P C 9 J d G V t T G 9 j Y X R p b 2 4 + P F N 0 Y W J s Z U V u d H J p Z X M + P E V u d H J 5 I F R 5 c G U 9 I k l z U H J p d m F 0 Z S I g V m F s d W U 9 I m w w I i A v P j x F b n R y e S B U e X B l P S J R d W V y e U l E I i B W Y W x 1 Z T 0 i c z Q z M z A w Y j I z L T M 4 Z T E t N D c z M i 0 5 M z N i L W Q 2 N W J j Z m Y z N j Q z Y i I g L z 4 8 R W 5 0 c n k g V H l w Z T 0 i T m F 2 a W d h d G l v b l N 0 Z X B O Y W 1 l I i B W Y W x 1 Z T 0 i c 0 5 h d m l n Y X R p b 2 4 i I C 8 + P E V u d H J 5 I F R 5 c G U 9 I k 5 h b W V V c G R h d G V k Q W Z 0 Z X J G a W x s I i B W Y W x 1 Z T 0 i b D E i I C 8 + P E V u d H J 5 I F R 5 c G U 9 I l J l c 3 V s d F R 5 c G U i I F Z h b H V l P S J z R n V u Y 3 R p b 2 4 i I C 8 + P E V u d H J 5 I F R 5 c G U 9 I k J 1 Z m Z l c k 5 l e H R S Z W Z y Z X N o 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C I g L z 4 8 R W 5 0 c n k g V H l w Z T 0 i R m l s b F N 0 Y X R 1 c y I g V m F s d W U 9 I n N D b 2 1 w b G V 0 Z S I g L z 4 8 R W 5 0 c n k g V H l w Z T 0 i R m l s b E x h c 3 R V c G R h d G V k I i B W Y W x 1 Z T 0 i Z D I w M j Y t M D c t M T N U M T Y 6 M D I 6 M z Q u O T Q y N z Q z N 1 o i I C 8 + P E V u d H J 5 I F R 5 c G U 9 I k Z p b G x F c n J v c k N v Z G U i I F Z h b H V l P S J z V W 5 r b m 9 3 b i I g L z 4 8 R W 5 0 c n k g V H l w Z T 0 i Q W R k Z W R U b 0 R h d G F N b 2 R l b C I g V m F s d W U 9 I m w w I i A v P j w v U 3 R h Y m x l R W 5 0 c m l l c z 4 8 L 0 l 0 Z W 0 + P E l 0 Z W 0 + P E l 0 Z W 1 M b 2 N h d G l v b j 4 8 S X R l b V R 5 c G U + R m 9 y b X V s Y T w v S X R l b V R 5 c G U + P E l 0 Z W 1 Q Y X R o P l N l Y 3 R p b 2 4 x L 0 Z 1 Z W w l M j B Q c m 9 2 a W R l c n M v Q 3 V z d G 9 t M T w v S X R l b V B h d G g + P C 9 J d G V t T G 9 j Y X R p b 2 4 + P F N 0 Y W J s Z U V u d H J p Z X M g L z 4 8 L 0 l 0 Z W 0 + P E l 0 Z W 0 + P E l 0 Z W 1 M b 2 N h d G l v b j 4 8 S X R l b V R 5 c G U + R m 9 y b X V s Y T w v S X R l b V R 5 c G U + P E l 0 Z W 1 Q Y X R o P l N l Y 3 R p b 2 4 x L 0 N h b X B 1 c y 9 D d X N 0 b 2 0 x P C 9 J d G V t U G F 0 a D 4 8 L 0 l 0 Z W 1 M b 2 N h d G l v b j 4 8 U 3 R h Y m x l R W 5 0 c m l l c y A v P j w v S X R l b T 4 8 S X R l b T 4 8 S X R l b U x v Y 2 F 0 a W 9 u P j x J d G V t V H l w Z T 5 G b 3 J t d W x h P C 9 J d G V t V H l w Z T 4 8 S X R l b V B h d G g + U 2 V j d G l v b j E v Q 2 9 t c G F u e S 9 D d X N 0 b 2 0 x P C 9 J d G V t U G F 0 a D 4 8 L 0 l 0 Z W 1 M b 2 N h d G l v b j 4 8 U 3 R h Y m x l R W 5 0 c m l l c y A v P j w v S X R l b T 4 8 S X R l b T 4 8 S X R l b U x v Y 2 F 0 a W 9 u P j x J d G V t V H l w Z T 5 G b 3 J t d W x h P C 9 J d G V t V H l w Z T 4 8 S X R l b V B h d G g + U 2 V j d G l v b j E v Q 2 F s Z W 5 k Y X I v Q 3 V z d G 9 t M T w v S X R l b V B h d G g + P C 9 J d G V t T G 9 j Y X R p b 2 4 + P F N 0 Y W J s Z U V u d H J p Z X M g L z 4 8 L 0 l 0 Z W 0 + P E l 0 Z W 0 + P E l 0 Z W 1 M b 2 N h d G l v b j 4 8 S X R l b V R 5 c G U + R m 9 y b X V s Y T w v S X R l b V R 5 c G U + P E l 0 Z W 1 Q Y X R o P l N l Y 3 R p b 2 4 x L 0 N h b G V u Z G F y L 1 N v c n R l Z C U y M F J v d 3 M 8 L 0 l 0 Z W 1 Q Y X R o P j w v S X R l b U x v Y 2 F 0 a W 9 u P j x T d G F i b G V F b n R y a W V z I C 8 + P C 9 J d G V t P j w v S X R l b X M + P C 9 M b 2 N h b F B h Y 2 t h Z 2 V N Z X R h Z G F 0 Y U Z p b G U + F g A A A F B L B Q Y A A A A A A A A A A A A A A A A A A A A A A A A m A Q A A A Q A A A N C M n d 8 B F d E R j H o A w E / C l + s B A A A A K J 4 0 7 B X H Q 0 u f / F T I k W D e q Q A A A A A C A A A A A A A Q Z g A A A A E A A C A A A A A O B W z E w a K 4 5 6 k H U c i W Y D 9 X M 5 M C p s 5 G u v r 9 K J J N S V 3 i I w A A A A A O g A A A A A I A A C A A A A B F W 5 2 k O 0 S W 9 v u z s x C 4 T W s 5 2 q F s l e Q f k 9 a N 0 R 8 B B 5 g C + 1 A A A A B 2 n 0 Q F J b 3 a / u 3 3 / x r q 8 X M t D m U I T R p 8 O e t E 2 l J j X + A F B M F S y P y / 8 6 8 2 u L x 2 y e + w t z g X L 9 d L U F w R 6 N J d 0 N Y 4 x V P e t M p G 1 4 c t t x 0 6 Z 8 o L e K N h h k A A A A A 6 s 1 M 8 z 1 z l R Q i E 3 3 R u Q w R j 4 m x l g s Z y 6 F W D 1 W v g b 4 A / X i I v v T x F 5 e y u 9 b q u a H 8 i r p U R k S 7 N L S S p q E b u I 8 1 n b r s B < / D a t a M a s h u p > 
</file>

<file path=customXml/itemProps1.xml><?xml version="1.0" encoding="utf-8"?>
<ds:datastoreItem xmlns:ds="http://schemas.openxmlformats.org/officeDocument/2006/customXml" ds:itemID="{1BBD6A61-C7C2-4ED2-8D7B-6AA61D85F4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Getting Started</vt:lpstr>
      <vt:lpstr>Airline Info</vt:lpstr>
      <vt:lpstr>Activity Entry</vt:lpstr>
      <vt:lpstr>CAR Instructions</vt:lpstr>
      <vt:lpstr>About Version</vt:lpstr>
      <vt:lpstr>Instructions</vt:lpstr>
      <vt:lpstr>Fee Schedule</vt:lpstr>
      <vt:lpstr>Calendar</vt:lpstr>
      <vt:lpstr>Aircraft CMGTW</vt:lpstr>
      <vt:lpstr>Company</vt:lpstr>
      <vt:lpstr>Airport Campus</vt:lpstr>
      <vt:lpstr>Fuel</vt:lpstr>
      <vt:lpstr>aias_logo</vt:lpstr>
      <vt:lpstr>anc_logo</vt:lpstr>
      <vt:lpstr>CMGTW_No_Fee_lbs</vt:lpstr>
      <vt:lpstr>Company_Name</vt:lpstr>
      <vt:lpstr>Company_Number</vt:lpstr>
      <vt:lpstr>fai_logo</vt:lpstr>
      <vt:lpstr>FY</vt:lpstr>
      <vt:lpstr>'Activity Entry'!Print_Area</vt:lpstr>
      <vt:lpstr>'Airline Info'!Print_Area</vt:lpstr>
      <vt:lpstr>Report_Date</vt:lpstr>
      <vt:lpstr>Selected_Campus</vt:lpstr>
      <vt:lpstr>Selected_Signatory_or_NonSignatory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2025-04-28T18:32:35Z</dcterms:created>
  <dcterms:modified xsi:type="dcterms:W3CDTF">2026-07-31T18:41:29Z</dcterms:modified>
</cp:coreProperties>
</file>