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publications\Publications\Manuals\Test Methods\ATMM2022\"/>
    </mc:Choice>
  </mc:AlternateContent>
  <bookViews>
    <workbookView xWindow="0" yWindow="0" windowWidth="16875" windowHeight="9855" activeTab="1"/>
  </bookViews>
  <sheets>
    <sheet name="Transverse-Blank" sheetId="10" r:id="rId1"/>
    <sheet name="Transverse-Example" sheetId="1" r:id="rId2"/>
    <sheet name="Longitudinal-Blank" sheetId="9" r:id="rId3"/>
    <sheet name="Longitudinal-Example" sheetId="2" r:id="rId4"/>
    <sheet name="Sheet1" sheetId="8"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1" l="1"/>
  <c r="G34" i="1"/>
  <c r="G31" i="10"/>
  <c r="D45" i="10" l="1"/>
  <c r="F45" i="10" s="1"/>
  <c r="G45" i="10" s="1"/>
  <c r="F44" i="10"/>
  <c r="G44" i="10" s="1"/>
  <c r="D44" i="10"/>
  <c r="D43" i="10"/>
  <c r="F43" i="10" s="1"/>
  <c r="G43" i="10" s="1"/>
  <c r="F42" i="10"/>
  <c r="G42" i="10" s="1"/>
  <c r="D42" i="10"/>
  <c r="D41" i="10"/>
  <c r="F41" i="10" s="1"/>
  <c r="G41" i="10" s="1"/>
  <c r="D40" i="10"/>
  <c r="F40" i="10" s="1"/>
  <c r="G40" i="10" s="1"/>
  <c r="D39" i="10"/>
  <c r="F39" i="10" s="1"/>
  <c r="G39" i="10" s="1"/>
  <c r="F38" i="10"/>
  <c r="G38" i="10" s="1"/>
  <c r="D38" i="10"/>
  <c r="D37" i="10"/>
  <c r="F37" i="10" s="1"/>
  <c r="G37" i="10" s="1"/>
  <c r="F36" i="10"/>
  <c r="G36" i="10" s="1"/>
  <c r="D36" i="10"/>
  <c r="D35" i="10"/>
  <c r="F35" i="10" s="1"/>
  <c r="G35" i="10" s="1"/>
  <c r="F34" i="10"/>
  <c r="D34" i="10"/>
  <c r="F52" i="9"/>
  <c r="G52" i="9" s="1"/>
  <c r="D52" i="9"/>
  <c r="D51" i="9"/>
  <c r="F51" i="9" s="1"/>
  <c r="G51" i="9" s="1"/>
  <c r="F50" i="9"/>
  <c r="G50" i="9" s="1"/>
  <c r="D50" i="9"/>
  <c r="D49" i="9"/>
  <c r="F49" i="9" s="1"/>
  <c r="G49" i="9" s="1"/>
  <c r="F48" i="9"/>
  <c r="G48" i="9" s="1"/>
  <c r="D48" i="9"/>
  <c r="D47" i="9"/>
  <c r="F47" i="9" s="1"/>
  <c r="G47" i="9" s="1"/>
  <c r="D46" i="9"/>
  <c r="F46" i="9" s="1"/>
  <c r="G46" i="9" s="1"/>
  <c r="D45" i="9"/>
  <c r="F45" i="9" s="1"/>
  <c r="G45" i="9" s="1"/>
  <c r="F44" i="9"/>
  <c r="G44" i="9" s="1"/>
  <c r="D44" i="9"/>
  <c r="D43" i="9"/>
  <c r="F43" i="9" s="1"/>
  <c r="G43" i="9" s="1"/>
  <c r="D37" i="9"/>
  <c r="F37" i="9" s="1"/>
  <c r="G37" i="9" s="1"/>
  <c r="F36" i="9"/>
  <c r="G36" i="9" s="1"/>
  <c r="D36" i="9"/>
  <c r="D35" i="9"/>
  <c r="F35" i="9" s="1"/>
  <c r="G35" i="9" s="1"/>
  <c r="D34" i="9"/>
  <c r="F34" i="9" s="1"/>
  <c r="G34" i="9" s="1"/>
  <c r="D33" i="9"/>
  <c r="F33" i="9" s="1"/>
  <c r="G33" i="9" s="1"/>
  <c r="D32" i="9"/>
  <c r="F32" i="9" s="1"/>
  <c r="G32" i="9" s="1"/>
  <c r="D31" i="9"/>
  <c r="F31" i="9" s="1"/>
  <c r="G31" i="9" s="1"/>
  <c r="F30" i="9"/>
  <c r="G30" i="9" s="1"/>
  <c r="D30" i="9"/>
  <c r="D29" i="9"/>
  <c r="F29" i="9" s="1"/>
  <c r="G29" i="9" s="1"/>
  <c r="F28" i="9"/>
  <c r="G28" i="9" s="1"/>
  <c r="D28" i="9"/>
  <c r="F22" i="9"/>
  <c r="G22" i="9" s="1"/>
  <c r="D22" i="9"/>
  <c r="D21" i="9"/>
  <c r="F21" i="9" s="1"/>
  <c r="G21" i="9" s="1"/>
  <c r="D20" i="9"/>
  <c r="F20" i="9" s="1"/>
  <c r="G20" i="9" s="1"/>
  <c r="D19" i="9"/>
  <c r="F19" i="9" s="1"/>
  <c r="G19" i="9" s="1"/>
  <c r="D18" i="9"/>
  <c r="F18" i="9" s="1"/>
  <c r="G18" i="9" s="1"/>
  <c r="D17" i="9"/>
  <c r="F17" i="9" s="1"/>
  <c r="G17" i="9" s="1"/>
  <c r="F16" i="9"/>
  <c r="G16" i="9" s="1"/>
  <c r="D16" i="9"/>
  <c r="D15" i="9"/>
  <c r="F15" i="9" s="1"/>
  <c r="G15" i="9" s="1"/>
  <c r="F14" i="9"/>
  <c r="G14" i="9" s="1"/>
  <c r="D14" i="9"/>
  <c r="D13" i="9"/>
  <c r="F13" i="9" s="1"/>
  <c r="G10" i="9"/>
  <c r="G57" i="2"/>
  <c r="G58" i="2" s="1"/>
  <c r="G42" i="2"/>
  <c r="G27" i="2"/>
  <c r="F51" i="10" l="1"/>
  <c r="G52" i="10" s="1"/>
  <c r="G34" i="10"/>
  <c r="F59" i="9"/>
  <c r="G60" i="9" s="1"/>
  <c r="G13" i="9"/>
  <c r="G39" i="9"/>
  <c r="G38" i="9"/>
  <c r="G41" i="9"/>
  <c r="G53" i="9"/>
  <c r="G56" i="9"/>
  <c r="G57" i="9" s="1"/>
  <c r="G54" i="9"/>
  <c r="G55" i="9" s="1"/>
  <c r="G49" i="10" l="1"/>
  <c r="G50" i="10" s="1"/>
  <c r="G47" i="10"/>
  <c r="G48" i="10" s="1"/>
  <c r="G46" i="10"/>
  <c r="G40" i="9"/>
  <c r="G23" i="9"/>
  <c r="G26" i="9"/>
  <c r="G24" i="9"/>
  <c r="G25" i="9" s="1"/>
  <c r="G42" i="9"/>
  <c r="D34" i="1"/>
  <c r="F34" i="1" s="1"/>
  <c r="D35" i="1"/>
  <c r="F35" i="1"/>
  <c r="G35" i="1" s="1"/>
  <c r="D36" i="1"/>
  <c r="F36" i="1" s="1"/>
  <c r="G36" i="1" s="1"/>
  <c r="D37" i="1"/>
  <c r="F37" i="1"/>
  <c r="G37" i="1" s="1"/>
  <c r="D38" i="1"/>
  <c r="F38" i="1" s="1"/>
  <c r="G38" i="1" s="1"/>
  <c r="D39" i="1"/>
  <c r="F39" i="1" s="1"/>
  <c r="G39" i="1" s="1"/>
  <c r="D40" i="1"/>
  <c r="F40" i="1" s="1"/>
  <c r="G40" i="1" s="1"/>
  <c r="D41" i="1"/>
  <c r="F41" i="1" s="1"/>
  <c r="G41" i="1" s="1"/>
  <c r="D42" i="1"/>
  <c r="F42" i="1" s="1"/>
  <c r="G42" i="1" s="1"/>
  <c r="D43" i="1"/>
  <c r="F43" i="1" s="1"/>
  <c r="G43" i="1" s="1"/>
  <c r="D44" i="1"/>
  <c r="F44" i="1" s="1"/>
  <c r="G44" i="1" s="1"/>
  <c r="D45" i="1"/>
  <c r="F45" i="1"/>
  <c r="G45" i="1" s="1"/>
  <c r="D13" i="2"/>
  <c r="F13" i="2"/>
  <c r="D14" i="2"/>
  <c r="F14" i="2"/>
  <c r="D15" i="2"/>
  <c r="F15" i="2"/>
  <c r="D16" i="2"/>
  <c r="F16" i="2"/>
  <c r="D17" i="2"/>
  <c r="F17" i="2"/>
  <c r="D18" i="2"/>
  <c r="F18" i="2"/>
  <c r="D19" i="2"/>
  <c r="F19" i="2"/>
  <c r="D20" i="2"/>
  <c r="F20" i="2"/>
  <c r="D21" i="2"/>
  <c r="F21" i="2"/>
  <c r="D22" i="2"/>
  <c r="F22" i="2"/>
  <c r="D28" i="2"/>
  <c r="F28" i="2"/>
  <c r="D29" i="2"/>
  <c r="F29" i="2"/>
  <c r="D30" i="2"/>
  <c r="F30" i="2"/>
  <c r="D31" i="2"/>
  <c r="F31" i="2"/>
  <c r="D32" i="2"/>
  <c r="F32" i="2"/>
  <c r="D33" i="2"/>
  <c r="F33" i="2"/>
  <c r="D34" i="2"/>
  <c r="F34" i="2"/>
  <c r="D35" i="2"/>
  <c r="F35" i="2"/>
  <c r="D36" i="2"/>
  <c r="F36" i="2"/>
  <c r="D37" i="2"/>
  <c r="F37" i="2"/>
  <c r="D43" i="2"/>
  <c r="F43" i="2"/>
  <c r="D44" i="2"/>
  <c r="F44" i="2"/>
  <c r="D45" i="2"/>
  <c r="F45" i="2"/>
  <c r="D46" i="2"/>
  <c r="F46" i="2"/>
  <c r="D47" i="2"/>
  <c r="F47" i="2"/>
  <c r="D48" i="2"/>
  <c r="F48" i="2"/>
  <c r="D49" i="2"/>
  <c r="F49" i="2"/>
  <c r="D50" i="2"/>
  <c r="F50" i="2"/>
  <c r="D51" i="2"/>
  <c r="F51" i="2"/>
  <c r="D52" i="2"/>
  <c r="F52" i="2"/>
  <c r="F59" i="2"/>
  <c r="G60" i="2"/>
  <c r="G13" i="2"/>
  <c r="G14" i="2"/>
  <c r="G15" i="2"/>
  <c r="G16" i="2"/>
  <c r="G17" i="2"/>
  <c r="G18" i="2"/>
  <c r="G19" i="2"/>
  <c r="G20" i="2"/>
  <c r="G21" i="2"/>
  <c r="G22" i="2"/>
  <c r="G23" i="2"/>
  <c r="G24" i="2"/>
  <c r="G25" i="2"/>
  <c r="G26" i="2"/>
  <c r="G43" i="2"/>
  <c r="G44" i="2"/>
  <c r="G45" i="2"/>
  <c r="G46" i="2"/>
  <c r="G47" i="2"/>
  <c r="G48" i="2"/>
  <c r="G49" i="2"/>
  <c r="G50" i="2"/>
  <c r="G51" i="2"/>
  <c r="G52" i="2"/>
  <c r="G56" i="2"/>
  <c r="G54" i="2"/>
  <c r="G53" i="2"/>
  <c r="G55" i="2"/>
  <c r="G28" i="2"/>
  <c r="G29" i="2"/>
  <c r="G30" i="2"/>
  <c r="G31" i="2"/>
  <c r="G32" i="2"/>
  <c r="G33" i="2"/>
  <c r="G34" i="2"/>
  <c r="G35" i="2"/>
  <c r="G36" i="2"/>
  <c r="G37" i="2"/>
  <c r="G41" i="2"/>
  <c r="G39" i="2"/>
  <c r="G38" i="2"/>
  <c r="G40" i="2"/>
  <c r="G10" i="2"/>
  <c r="G27" i="9" l="1"/>
  <c r="G58" i="9" s="1"/>
  <c r="F51" i="1"/>
  <c r="G52" i="1" s="1"/>
  <c r="G47" i="1" l="1"/>
  <c r="G49" i="1"/>
  <c r="G46" i="1"/>
  <c r="G48" i="1" l="1"/>
  <c r="G50" i="1" s="1"/>
</calcChain>
</file>

<file path=xl/sharedStrings.xml><?xml version="1.0" encoding="utf-8"?>
<sst xmlns="http://schemas.openxmlformats.org/spreadsheetml/2006/main" count="274" uniqueCount="90">
  <si>
    <t>Lab Number:</t>
  </si>
  <si>
    <t>Source:</t>
  </si>
  <si>
    <t>Sampled by:</t>
  </si>
  <si>
    <t>Date Sampled:</t>
  </si>
  <si>
    <t>Test Location:</t>
  </si>
  <si>
    <t>Date Received:</t>
  </si>
  <si>
    <t>Depth:</t>
  </si>
  <si>
    <t>Testing Tech:</t>
  </si>
  <si>
    <t>Test Specimens</t>
  </si>
  <si>
    <t>2. Cut an equal number of minimum 13" x 26" sheets of 50# butcher paper, fold in half to make a square folder.</t>
  </si>
  <si>
    <t>3. Place one Geotechnical Pad in each paper sleeve.</t>
  </si>
  <si>
    <t>4. Number and weigh each Geotechnical Pad and sleeve and record the mass of each to the nearest 0.1 g on the worksheet.</t>
  </si>
  <si>
    <t>Procedure (Transverse Application Rate)</t>
  </si>
  <si>
    <t>1. Select enough (12 is typical for a 12' paving width) of the geotextile fabric pads so that when placed transversely end-to-end on the roadway a continuous strip is created across the width of the roadway to be sprayed with asphalt.  See Figure 2 in ASTM D2995-14 for position of pad assemblies and butcher paper used for pad protection.</t>
  </si>
  <si>
    <t>2. Create a loop of duct tape with adhesive side facing out. Place two loops of duct tape on one edge of each geotextile pad.</t>
  </si>
  <si>
    <t>3. Place pad assembly with tape facing down on roadway so taped edge is facing the distributor. Apply pressure to the taped pad to secure it to the roadway. Continue this operation with additional pads for the entire width desired for measurement.</t>
  </si>
  <si>
    <t>4. Place two sheets of butcher paper over the pads in the area where the distributor tires will fall on the pads.  These sheets should be positioned so they protect the pads from damage by the distributor tires as the truck passes over the pads. The sheets of butcher paper should adhere to the front and rear tires as the distributor passes over the pad assemblies leaving the pad assemblies available to receive the asphalt as it is sprayed onto the roadway surface.</t>
  </si>
  <si>
    <t>5. As soon as the distributor has passed over the geotextile fabric pads, remove each pad from the roadway, remove the tape from the pad, and place it in the respective butcher paper sleeve.</t>
  </si>
  <si>
    <t>Average =</t>
  </si>
  <si>
    <t>Procedure (Longitudinal Application Rate)</t>
  </si>
  <si>
    <t>Tack Type:</t>
  </si>
  <si>
    <t>STE-1H</t>
  </si>
  <si>
    <r>
      <t>1. Cut required number of square 12" x 12" Geotextile Pads from minimum 8 oz./yd</t>
    </r>
    <r>
      <rPr>
        <vertAlign val="superscript"/>
        <sz val="9"/>
        <rFont val="CG Times"/>
      </rPr>
      <t>2</t>
    </r>
    <r>
      <rPr>
        <sz val="9"/>
        <rFont val="CG Times"/>
        <family val="1"/>
      </rPr>
      <t xml:space="preserve"> non-woven fabric.</t>
    </r>
  </si>
  <si>
    <t>Pad Number / Location</t>
  </si>
  <si>
    <r>
      <t>B, Asphaltic mass per 1.0 ft</t>
    </r>
    <r>
      <rPr>
        <vertAlign val="superscript"/>
        <sz val="9"/>
        <color theme="1"/>
        <rFont val="CG times"/>
      </rPr>
      <t>2</t>
    </r>
    <r>
      <rPr>
        <sz val="9"/>
        <color theme="1"/>
        <rFont val="CG times"/>
      </rPr>
      <t xml:space="preserve"> pad (g/ft</t>
    </r>
    <r>
      <rPr>
        <vertAlign val="superscript"/>
        <sz val="9"/>
        <color theme="1"/>
        <rFont val="CG times"/>
      </rPr>
      <t>2</t>
    </r>
    <r>
      <rPr>
        <sz val="9"/>
        <color theme="1"/>
        <rFont val="CG times"/>
      </rPr>
      <t>)</t>
    </r>
  </si>
  <si>
    <r>
      <t>A, Application
rate (gallons/yd</t>
    </r>
    <r>
      <rPr>
        <vertAlign val="superscript"/>
        <sz val="9"/>
        <color theme="1"/>
        <rFont val="CG times"/>
      </rPr>
      <t>2</t>
    </r>
    <r>
      <rPr>
        <sz val="9"/>
        <color theme="1"/>
        <rFont val="CG times"/>
      </rPr>
      <t>)</t>
    </r>
  </si>
  <si>
    <t>Initial pad mass
 (g)</t>
  </si>
  <si>
    <t>Initial folder mass
(g)</t>
  </si>
  <si>
    <t>pad, folder Initial mass (g)</t>
  </si>
  <si>
    <t>pad, folder, asphaltic 
Final dry mass (g)</t>
  </si>
  <si>
    <t xml:space="preserve">Min = </t>
  </si>
  <si>
    <t xml:space="preserve">Max = </t>
  </si>
  <si>
    <t>Calculations - Longitudinal Application Rate</t>
  </si>
  <si>
    <t>1. Select 30 geotextile fabric pads.  Place pads longitudinally in three sections of 10 pads each, placed end to end, with sections spaced 100 feet apart in the long direction down the pavement so the application rate at the specified travel speed may be measured.  Position the pads so the distributor tires do not come in contact with the pads.  Place the pads far enough in front of the distributor truck to ensure truck has reached the constant speed required for the specified application rate before the beginning of the calibration area.  Place pads along one edge of the lane to be tack coated so they receive the most distant foot of tack from the lane centerline.</t>
  </si>
  <si>
    <t>Milled</t>
  </si>
  <si>
    <t>Theoretical Residual Application Rate =</t>
  </si>
  <si>
    <t xml:space="preserve">Segment meets application rate and uniformity: </t>
  </si>
  <si>
    <t xml:space="preserve">All Segments meets application rate and uniformity: </t>
  </si>
  <si>
    <t>Tacked Surface:</t>
  </si>
  <si>
    <t>Tack Residual Application Rate Range:</t>
  </si>
  <si>
    <t>Minimum:</t>
  </si>
  <si>
    <t>Distributor Meter Setting =</t>
  </si>
  <si>
    <r>
      <t>All Samples Average Application Rate (gal/yd</t>
    </r>
    <r>
      <rPr>
        <b/>
        <vertAlign val="superscript"/>
        <sz val="9"/>
        <color theme="1"/>
        <rFont val="CG times"/>
      </rPr>
      <t>2</t>
    </r>
    <r>
      <rPr>
        <b/>
        <sz val="9"/>
        <color theme="1"/>
        <rFont val="CG times"/>
      </rPr>
      <t xml:space="preserve">) = </t>
    </r>
  </si>
  <si>
    <r>
      <t>All Samples Average Net Mass of Asphaltic Material (g/ft</t>
    </r>
    <r>
      <rPr>
        <vertAlign val="superscript"/>
        <sz val="9"/>
        <color theme="1"/>
        <rFont val="CG times"/>
      </rPr>
      <t>2</t>
    </r>
    <r>
      <rPr>
        <sz val="9"/>
        <color theme="1"/>
        <rFont val="CG times"/>
      </rPr>
      <t>) =</t>
    </r>
  </si>
  <si>
    <t>Maximum:</t>
  </si>
  <si>
    <r>
      <t>Where: B = Net mass of asphaltic material, g / ft</t>
    </r>
    <r>
      <rPr>
        <vertAlign val="superscript"/>
        <sz val="9"/>
        <color theme="1"/>
        <rFont val="CG times"/>
      </rPr>
      <t>2</t>
    </r>
    <r>
      <rPr>
        <sz val="9"/>
        <color theme="1"/>
        <rFont val="CG times"/>
      </rPr>
      <t xml:space="preserve"> </t>
    </r>
  </si>
  <si>
    <t xml:space="preserve">            D = Density of asphaltic material, g / ml</t>
  </si>
  <si>
    <t>D, Asphaltic Material Density (g/ml) =</t>
  </si>
  <si>
    <r>
      <t>A, Application Rate (gal/yd2) = (B / D) x 0.000264 gal/ml x 9 ft</t>
    </r>
    <r>
      <rPr>
        <vertAlign val="superscript"/>
        <sz val="9"/>
        <color theme="1"/>
        <rFont val="CG times"/>
      </rPr>
      <t>2</t>
    </r>
    <r>
      <rPr>
        <sz val="9"/>
        <color theme="1"/>
        <rFont val="CG times"/>
      </rPr>
      <t>/yd</t>
    </r>
    <r>
      <rPr>
        <vertAlign val="superscript"/>
        <sz val="9"/>
        <color theme="1"/>
        <rFont val="CG times"/>
      </rPr>
      <t>2</t>
    </r>
    <r>
      <rPr>
        <sz val="9"/>
        <color theme="1"/>
        <rFont val="CG times"/>
      </rPr>
      <t xml:space="preserve"> </t>
    </r>
  </si>
  <si>
    <r>
      <t>Residual Asphaltic Material Application Rate Range (gal/yd</t>
    </r>
    <r>
      <rPr>
        <vertAlign val="superscript"/>
        <sz val="9"/>
        <color theme="1"/>
        <rFont val="CG times"/>
      </rPr>
      <t>2</t>
    </r>
    <r>
      <rPr>
        <sz val="9"/>
        <color theme="1"/>
        <rFont val="CG times"/>
      </rPr>
      <t>)</t>
    </r>
  </si>
  <si>
    <t>New Asphalt Mixture</t>
  </si>
  <si>
    <t>Existing Asphalt Mixture</t>
  </si>
  <si>
    <t>Milled Surfaces</t>
  </si>
  <si>
    <t>Portland Cement Concrete</t>
  </si>
  <si>
    <t>0.020 - 0.045</t>
  </si>
  <si>
    <t>0.040 - 0.070</t>
  </si>
  <si>
    <t>0.040 - 0.080</t>
  </si>
  <si>
    <t>0.030 - 0.050</t>
  </si>
  <si>
    <t>Note 1: Adopted from AASHTO PP 93, Table 1</t>
  </si>
  <si>
    <r>
      <t xml:space="preserve">Existing Surface Type </t>
    </r>
    <r>
      <rPr>
        <vertAlign val="superscript"/>
        <sz val="9"/>
        <color theme="1"/>
        <rFont val="CG times"/>
      </rPr>
      <t>1</t>
    </r>
    <r>
      <rPr>
        <sz val="9"/>
        <color theme="1"/>
        <rFont val="CG times"/>
      </rPr>
      <t xml:space="preserve"> </t>
    </r>
  </si>
  <si>
    <t>ATM 423 Verification of Uniformity and Application Rate, or Residual Application Rate, of Asphaltic Material Distributors  (Reference: ASTM D2995)</t>
  </si>
  <si>
    <t xml:space="preserve">Transverse distribution meets application rate and uniformity: </t>
  </si>
  <si>
    <r>
      <rPr>
        <sz val="9"/>
        <color rgb="FF0000FF"/>
        <rFont val="Symbol"/>
        <family val="1"/>
        <charset val="2"/>
      </rPr>
      <t>D</t>
    </r>
    <r>
      <rPr>
        <sz val="9"/>
        <color rgb="FF0000FF"/>
        <rFont val="CG times"/>
      </rPr>
      <t xml:space="preserve"> = </t>
    </r>
  </si>
  <si>
    <t xml:space="preserve">All Samples Average Application Rate (gal/yd2) = </t>
  </si>
  <si>
    <r>
      <t>Average Net Mass of Asphaltic Material (g/ft</t>
    </r>
    <r>
      <rPr>
        <b/>
        <vertAlign val="superscript"/>
        <sz val="9"/>
        <color rgb="FF0000FF"/>
        <rFont val="CG times"/>
      </rPr>
      <t>2</t>
    </r>
    <r>
      <rPr>
        <b/>
        <sz val="9"/>
        <color rgb="FF0000FF"/>
        <rFont val="CG times"/>
      </rPr>
      <t>) =</t>
    </r>
  </si>
  <si>
    <t>Calculations - Transverse Application Rate</t>
  </si>
  <si>
    <t xml:space="preserve"> Asphalt Worksheet - Tack Coat - Part 1, Transverse</t>
  </si>
  <si>
    <t xml:space="preserve"> Asphalt Worksheet - Tack Coat - Part 2, Longitudinal</t>
  </si>
  <si>
    <r>
      <t>7. Take pads to lab and dry to constant mass in an oven maintained at 230 ± 9</t>
    </r>
    <r>
      <rPr>
        <vertAlign val="superscript"/>
        <sz val="9"/>
        <color theme="1"/>
        <rFont val="CG times"/>
      </rPr>
      <t>0</t>
    </r>
    <r>
      <rPr>
        <sz val="9"/>
        <color theme="1"/>
        <rFont val="CG times"/>
      </rPr>
      <t>F</t>
    </r>
  </si>
  <si>
    <t>8. Record dry mass of each pad and sleeve assembly to the nearest 0.1 g.</t>
  </si>
  <si>
    <t>9. Calculate residual rate of bitumen by subtracting beginning mass of pad and paper from final mass of pad, paper and bitumen.</t>
  </si>
  <si>
    <t>10. Record meter setting as truck covers the calibration distance.  See Figure 3 in ASTM D2995-14 for position of pad assemblies.</t>
  </si>
  <si>
    <t>11. Calculate maximum, minimum, delta of max &amp; min, and average mass of bitumen residue for transverse set of twelve pads.</t>
  </si>
  <si>
    <t>Follow steps 2-3, 5, and 7-10 under Procedure (Transverse Application Rate)</t>
  </si>
  <si>
    <t>11. Calculate maximum, minimum, delta of max &amp; min, and average mass of bitumen residue for each set of ten pads and for all pads.</t>
  </si>
  <si>
    <r>
      <t xml:space="preserve">12. Passing criteria: 1) All pads exceed A min, 2) </t>
    </r>
    <r>
      <rPr>
        <sz val="9"/>
        <color theme="1"/>
        <rFont val="Symbol"/>
        <family val="1"/>
        <charset val="2"/>
      </rPr>
      <t>D</t>
    </r>
    <r>
      <rPr>
        <sz val="9"/>
        <color theme="1"/>
        <rFont val="CG times"/>
      </rPr>
      <t>&lt;20% of Average.</t>
    </r>
  </si>
  <si>
    <t>Project Name:</t>
  </si>
  <si>
    <t>Federal No:</t>
  </si>
  <si>
    <t>Material:</t>
  </si>
  <si>
    <t>Item No:</t>
  </si>
  <si>
    <r>
      <t>C</t>
    </r>
    <r>
      <rPr>
        <b/>
        <sz val="10"/>
        <rFont val="CG Times"/>
      </rPr>
      <t>/</t>
    </r>
    <r>
      <rPr>
        <b/>
        <vertAlign val="subscript"/>
        <sz val="10"/>
        <rFont val="CG Times"/>
      </rPr>
      <t>L</t>
    </r>
    <r>
      <rPr>
        <b/>
        <sz val="10"/>
        <rFont val="CG Times"/>
      </rPr>
      <t xml:space="preserve"> &amp; Grade Reference:</t>
    </r>
  </si>
  <si>
    <t>Sample Number:</t>
  </si>
  <si>
    <t>AKSAS No.</t>
  </si>
  <si>
    <t>Location:</t>
  </si>
  <si>
    <t>Quantity Represented:</t>
  </si>
  <si>
    <t>Distributor Type:</t>
  </si>
  <si>
    <t>% Asphalt (Mfg):</t>
  </si>
  <si>
    <t>% Asphalt (AASHTO T 59, Sec. 7) =</t>
  </si>
  <si>
    <t xml:space="preserve">6. Obtain a sample of the asphalt emulsion in accordance with ATM 401.  Record manufacturer’s tank and batch number and submit it to lab for determination of % Asphalt by AASHTO T59, Section 7.  When test is completed, record Tack % Asphalt on both Transverse and Longitudinal tabs within this test calculation form. </t>
  </si>
  <si>
    <t>IRIS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</si>
</sst>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0"/>
    <numFmt numFmtId="165" formatCode="0.0"/>
    <numFmt numFmtId="166" formatCode="0.000"/>
    <numFmt numFmtId="167" formatCode="0.000\ &quot;gal/sq yd&quot;"/>
    <numFmt numFmtId="168" formatCode="0.0000"/>
  </numFmts>
  <fonts count="27">
    <font>
      <sz val="11"/>
      <color theme="1"/>
      <name val="Calibri"/>
      <family val="2"/>
      <scheme val="minor"/>
    </font>
    <font>
      <b/>
      <sz val="14"/>
      <name val="CG Times"/>
      <family val="1"/>
    </font>
    <font>
      <b/>
      <sz val="10"/>
      <name val="CG Times"/>
      <family val="1"/>
    </font>
    <font>
      <sz val="10"/>
      <color indexed="12"/>
      <name val="CG Times"/>
      <family val="1"/>
    </font>
    <font>
      <b/>
      <sz val="10"/>
      <color indexed="8"/>
      <name val="CG Times"/>
      <family val="1"/>
    </font>
    <font>
      <b/>
      <sz val="12"/>
      <name val="CG Times"/>
      <family val="1"/>
    </font>
    <font>
      <b/>
      <sz val="9"/>
      <name val="CG Times"/>
      <family val="1"/>
    </font>
    <font>
      <sz val="10"/>
      <name val="CG Times"/>
      <family val="1"/>
    </font>
    <font>
      <sz val="9"/>
      <name val="CG Times"/>
      <family val="1"/>
    </font>
    <font>
      <vertAlign val="superscript"/>
      <sz val="9"/>
      <name val="CG Times"/>
    </font>
    <font>
      <sz val="9"/>
      <color theme="1"/>
      <name val="CG times"/>
    </font>
    <font>
      <vertAlign val="superscript"/>
      <sz val="9"/>
      <color theme="1"/>
      <name val="CG times"/>
    </font>
    <font>
      <b/>
      <sz val="9"/>
      <color theme="1"/>
      <name val="CG times"/>
    </font>
    <font>
      <sz val="9"/>
      <color rgb="FFFF0000"/>
      <name val="CG times"/>
    </font>
    <font>
      <b/>
      <sz val="9"/>
      <color rgb="FFFF0000"/>
      <name val="CG times"/>
    </font>
    <font>
      <b/>
      <vertAlign val="superscript"/>
      <sz val="9"/>
      <color theme="1"/>
      <name val="CG times"/>
    </font>
    <font>
      <sz val="9"/>
      <color rgb="FF0000FF"/>
      <name val="CG times"/>
    </font>
    <font>
      <b/>
      <sz val="9"/>
      <color rgb="FF0000FF"/>
      <name val="CG times"/>
    </font>
    <font>
      <sz val="9"/>
      <color rgb="FF0000FF"/>
      <name val="Symbol"/>
      <family val="1"/>
      <charset val="2"/>
    </font>
    <font>
      <sz val="9"/>
      <color theme="1"/>
      <name val="Symbol"/>
      <family val="1"/>
      <charset val="2"/>
    </font>
    <font>
      <b/>
      <sz val="11"/>
      <color rgb="FFFF0000"/>
      <name val="Calibri"/>
      <family val="2"/>
      <scheme val="minor"/>
    </font>
    <font>
      <b/>
      <vertAlign val="superscript"/>
      <sz val="9"/>
      <color rgb="FF0000FF"/>
      <name val="CG times"/>
    </font>
    <font>
      <sz val="9"/>
      <color theme="1"/>
      <name val="Calibri"/>
      <family val="2"/>
      <scheme val="minor"/>
    </font>
    <font>
      <sz val="9"/>
      <name val="CG times"/>
    </font>
    <font>
      <b/>
      <vertAlign val="superscript"/>
      <sz val="10"/>
      <name val="CG Times"/>
    </font>
    <font>
      <b/>
      <sz val="10"/>
      <name val="CG Times"/>
    </font>
    <font>
      <b/>
      <vertAlign val="subscript"/>
      <sz val="10"/>
      <name val="CG Times"/>
    </font>
  </fonts>
  <fills count="2">
    <fill>
      <patternFill patternType="none"/>
    </fill>
    <fill>
      <patternFill patternType="gray125"/>
    </fill>
  </fills>
  <borders count="111">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hair">
        <color auto="1"/>
      </bottom>
      <diagonal/>
    </border>
    <border>
      <left/>
      <right style="thin">
        <color auto="1"/>
      </right>
      <top style="medium">
        <color auto="1"/>
      </top>
      <bottom style="hair">
        <color auto="1"/>
      </bottom>
      <diagonal/>
    </border>
    <border>
      <left/>
      <right/>
      <top style="medium">
        <color auto="1"/>
      </top>
      <bottom/>
      <diagonal/>
    </border>
    <border>
      <left/>
      <right style="medium">
        <color auto="1"/>
      </right>
      <top style="medium">
        <color auto="1"/>
      </top>
      <bottom/>
      <diagonal/>
    </border>
    <border>
      <left style="medium">
        <color auto="1"/>
      </left>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thin">
        <color auto="1"/>
      </left>
      <right/>
      <top style="hair">
        <color auto="1"/>
      </top>
      <bottom style="medium">
        <color auto="1"/>
      </bottom>
      <diagonal/>
    </border>
    <border>
      <left/>
      <right style="medium">
        <color auto="1"/>
      </right>
      <top style="hair">
        <color auto="1"/>
      </top>
      <bottom style="medium">
        <color auto="1"/>
      </bottom>
      <diagonal/>
    </border>
    <border>
      <left/>
      <right/>
      <top style="medium">
        <color auto="1"/>
      </top>
      <bottom style="hair">
        <color auto="1"/>
      </bottom>
      <diagonal/>
    </border>
    <border>
      <left style="medium">
        <color auto="1"/>
      </left>
      <right/>
      <top style="hair">
        <color auto="1"/>
      </top>
      <bottom/>
      <diagonal/>
    </border>
    <border>
      <left/>
      <right/>
      <top style="hair">
        <color auto="1"/>
      </top>
      <bottom/>
      <diagonal/>
    </border>
    <border>
      <left style="medium">
        <color auto="1"/>
      </left>
      <right/>
      <top style="thin">
        <color auto="1"/>
      </top>
      <bottom style="hair">
        <color auto="1"/>
      </bottom>
      <diagonal/>
    </border>
    <border>
      <left/>
      <right style="medium">
        <color auto="1"/>
      </right>
      <top/>
      <bottom style="hair">
        <color auto="1"/>
      </bottom>
      <diagonal/>
    </border>
    <border>
      <left/>
      <right/>
      <top style="hair">
        <color auto="1"/>
      </top>
      <bottom style="thin">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medium">
        <color auto="1"/>
      </bottom>
      <diagonal/>
    </border>
    <border>
      <left style="medium">
        <color auto="1"/>
      </left>
      <right/>
      <top/>
      <bottom/>
      <diagonal/>
    </border>
    <border>
      <left/>
      <right style="medium">
        <color auto="1"/>
      </right>
      <top/>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top/>
      <bottom style="hair">
        <color auto="1"/>
      </bottom>
      <diagonal/>
    </border>
    <border>
      <left style="medium">
        <color auto="1"/>
      </left>
      <right/>
      <top style="medium">
        <color auto="1"/>
      </top>
      <bottom/>
      <diagonal/>
    </border>
    <border>
      <left style="thin">
        <color auto="1"/>
      </left>
      <right style="medium">
        <color auto="1"/>
      </right>
      <top/>
      <bottom style="hair">
        <color auto="1"/>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hair">
        <color auto="1"/>
      </left>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thin">
        <color auto="1"/>
      </top>
      <bottom style="thin">
        <color auto="1"/>
      </bottom>
      <diagonal/>
    </border>
    <border>
      <left style="hair">
        <color auto="1"/>
      </left>
      <right style="thin">
        <color auto="1"/>
      </right>
      <top style="hair">
        <color auto="1"/>
      </top>
      <bottom style="hair">
        <color auto="1"/>
      </bottom>
      <diagonal/>
    </border>
    <border>
      <left/>
      <right style="thin">
        <color auto="1"/>
      </right>
      <top/>
      <bottom style="hair">
        <color auto="1"/>
      </bottom>
      <diagonal/>
    </border>
    <border>
      <left style="hair">
        <color auto="1"/>
      </left>
      <right style="thin">
        <color auto="1"/>
      </right>
      <top style="hair">
        <color auto="1"/>
      </top>
      <bottom/>
      <diagonal/>
    </border>
    <border>
      <left style="thin">
        <color auto="1"/>
      </left>
      <right style="medium">
        <color auto="1"/>
      </right>
      <top/>
      <bottom/>
      <diagonal/>
    </border>
    <border>
      <left style="hair">
        <color auto="1"/>
      </left>
      <right style="thin">
        <color auto="1"/>
      </right>
      <top style="thin">
        <color auto="1"/>
      </top>
      <bottom style="thin">
        <color auto="1"/>
      </bottom>
      <diagonal/>
    </border>
    <border>
      <left style="hair">
        <color auto="1"/>
      </left>
      <right/>
      <top style="hair">
        <color auto="1"/>
      </top>
      <bottom/>
      <diagonal/>
    </border>
    <border>
      <left style="thin">
        <color auto="1"/>
      </left>
      <right style="medium">
        <color auto="1"/>
      </right>
      <top style="thin">
        <color auto="1"/>
      </top>
      <bottom style="thin">
        <color auto="1"/>
      </bottom>
      <diagonal/>
    </border>
    <border>
      <left style="hair">
        <color auto="1"/>
      </left>
      <right style="thin">
        <color auto="1"/>
      </right>
      <top/>
      <bottom style="hair">
        <color auto="1"/>
      </bottom>
      <diagonal/>
    </border>
    <border>
      <left style="thin">
        <color auto="1"/>
      </left>
      <right style="hair">
        <color auto="1"/>
      </right>
      <top style="thin">
        <color auto="1"/>
      </top>
      <bottom style="thin">
        <color auto="1"/>
      </bottom>
      <diagonal/>
    </border>
    <border>
      <left style="hair">
        <color auto="1"/>
      </left>
      <right style="thin">
        <color auto="1"/>
      </right>
      <top style="hair">
        <color auto="1"/>
      </top>
      <bottom style="thin">
        <color auto="1"/>
      </bottom>
      <diagonal/>
    </border>
    <border>
      <left/>
      <right style="thin">
        <color auto="1"/>
      </right>
      <top style="thin">
        <color auto="1"/>
      </top>
      <bottom style="hair">
        <color auto="1"/>
      </bottom>
      <diagonal/>
    </border>
    <border>
      <left style="thin">
        <color auto="1"/>
      </left>
      <right style="hair">
        <color auto="1"/>
      </right>
      <top style="thin">
        <color auto="1"/>
      </top>
      <bottom/>
      <diagonal/>
    </border>
    <border>
      <left style="hair">
        <color auto="1"/>
      </left>
      <right/>
      <top style="thin">
        <color auto="1"/>
      </top>
      <bottom/>
      <diagonal/>
    </border>
    <border>
      <left/>
      <right/>
      <top style="thin">
        <color auto="1"/>
      </top>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hair">
        <color auto="1"/>
      </left>
      <right style="medium">
        <color auto="1"/>
      </right>
      <top style="thin">
        <color auto="1"/>
      </top>
      <bottom style="thin">
        <color auto="1"/>
      </bottom>
      <diagonal/>
    </border>
    <border>
      <left/>
      <right style="hair">
        <color auto="1"/>
      </right>
      <top style="thin">
        <color auto="1"/>
      </top>
      <bottom style="thin">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thin">
        <color auto="1"/>
      </right>
      <top style="hair">
        <color auto="1"/>
      </top>
      <bottom style="medium">
        <color auto="1"/>
      </bottom>
      <diagonal/>
    </border>
    <border>
      <left/>
      <right style="thin">
        <color auto="1"/>
      </right>
      <top style="thin">
        <color auto="1"/>
      </top>
      <bottom style="medium">
        <color auto="1"/>
      </bottom>
      <diagonal/>
    </border>
    <border>
      <left style="hair">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hair">
        <color auto="1"/>
      </right>
      <top style="hair">
        <color auto="1"/>
      </top>
      <bottom style="medium">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top style="hair">
        <color auto="1"/>
      </top>
      <bottom style="medium">
        <color auto="1"/>
      </bottom>
      <diagonal/>
    </border>
    <border>
      <left style="thin">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indexed="64"/>
      </left>
      <right/>
      <top/>
      <bottom style="hair">
        <color indexed="64"/>
      </bottom>
      <diagonal/>
    </border>
    <border>
      <left style="thin">
        <color auto="1"/>
      </left>
      <right/>
      <top/>
      <bottom style="hair">
        <color auto="1"/>
      </bottom>
      <diagonal/>
    </border>
    <border>
      <left/>
      <right style="medium">
        <color auto="1"/>
      </right>
      <top style="hair">
        <color auto="1"/>
      </top>
      <bottom/>
      <diagonal/>
    </border>
    <border>
      <left/>
      <right/>
      <top/>
      <bottom style="hair">
        <color auto="1"/>
      </bottom>
      <diagonal/>
    </border>
    <border>
      <left/>
      <right style="medium">
        <color auto="1"/>
      </right>
      <top style="medium">
        <color auto="1"/>
      </top>
      <bottom style="thin">
        <color auto="1"/>
      </bottom>
      <diagonal/>
    </border>
    <border>
      <left/>
      <right style="thin">
        <color auto="1"/>
      </right>
      <top/>
      <bottom/>
      <diagonal/>
    </border>
    <border>
      <left style="thin">
        <color auto="1"/>
      </left>
      <right/>
      <top style="thin">
        <color auto="1"/>
      </top>
      <bottom/>
      <diagonal/>
    </border>
    <border>
      <left style="hair">
        <color auto="1"/>
      </left>
      <right/>
      <top style="medium">
        <color auto="1"/>
      </top>
      <bottom style="thin">
        <color auto="1"/>
      </bottom>
      <diagonal/>
    </border>
    <border>
      <left/>
      <right style="hair">
        <color auto="1"/>
      </right>
      <top style="thin">
        <color auto="1"/>
      </top>
      <bottom/>
      <diagonal/>
    </border>
    <border>
      <left/>
      <right style="thin">
        <color auto="1"/>
      </right>
      <top style="thin">
        <color auto="1"/>
      </top>
      <bottom/>
      <diagonal/>
    </border>
    <border>
      <left style="medium">
        <color auto="1"/>
      </left>
      <right/>
      <top/>
      <bottom style="thin">
        <color auto="1"/>
      </bottom>
      <diagonal/>
    </border>
  </borders>
  <cellStyleXfs count="1">
    <xf numFmtId="0" fontId="0" fillId="0" borderId="0"/>
  </cellStyleXfs>
  <cellXfs count="232">
    <xf numFmtId="0" fontId="0" fillId="0" borderId="0" xfId="0"/>
    <xf numFmtId="0" fontId="2" fillId="0" borderId="8" xfId="0" applyFont="1" applyBorder="1" applyAlignment="1" applyProtection="1">
      <alignment horizontal="left"/>
    </xf>
    <xf numFmtId="0" fontId="2" fillId="0" borderId="9" xfId="0" applyFont="1" applyBorder="1" applyAlignment="1" applyProtection="1">
      <alignment horizontal="left"/>
    </xf>
    <xf numFmtId="0" fontId="2" fillId="0" borderId="8" xfId="0" applyFont="1" applyBorder="1" applyProtection="1"/>
    <xf numFmtId="0" fontId="3" fillId="0" borderId="12" xfId="0" applyNumberFormat="1" applyFont="1" applyBorder="1" applyAlignment="1" applyProtection="1">
      <alignment horizontal="left"/>
    </xf>
    <xf numFmtId="0" fontId="2" fillId="0" borderId="13" xfId="0" applyFont="1" applyBorder="1" applyAlignment="1" applyProtection="1">
      <alignment horizontal="left"/>
    </xf>
    <xf numFmtId="0" fontId="3" fillId="0" borderId="14" xfId="0" applyNumberFormat="1" applyFont="1" applyBorder="1" applyAlignment="1" applyProtection="1">
      <alignment horizontal="left"/>
    </xf>
    <xf numFmtId="0" fontId="2" fillId="0" borderId="13" xfId="0" applyFont="1" applyBorder="1" applyProtection="1"/>
    <xf numFmtId="164" fontId="3" fillId="0" borderId="14" xfId="0" applyNumberFormat="1" applyFont="1" applyBorder="1" applyAlignment="1" applyProtection="1">
      <alignment horizontal="left"/>
    </xf>
    <xf numFmtId="0" fontId="3" fillId="0" borderId="16" xfId="0" applyNumberFormat="1" applyFont="1" applyBorder="1" applyAlignment="1" applyProtection="1">
      <alignment horizontal="left"/>
    </xf>
    <xf numFmtId="0" fontId="2" fillId="0" borderId="17" xfId="0" applyFont="1" applyBorder="1" applyProtection="1"/>
    <xf numFmtId="14" fontId="3" fillId="0" borderId="16" xfId="0" applyNumberFormat="1" applyFont="1" applyBorder="1" applyAlignment="1" applyProtection="1">
      <alignment horizontal="left"/>
    </xf>
    <xf numFmtId="0" fontId="2" fillId="0" borderId="17" xfId="0" applyFont="1" applyBorder="1" applyAlignment="1" applyProtection="1">
      <alignment horizontal="left"/>
    </xf>
    <xf numFmtId="0" fontId="3" fillId="0" borderId="18" xfId="0" applyNumberFormat="1" applyFont="1" applyBorder="1" applyAlignment="1" applyProtection="1">
      <alignment horizontal="left"/>
    </xf>
    <xf numFmtId="0" fontId="6" fillId="0" borderId="4" xfId="0" applyFont="1" applyBorder="1" applyAlignment="1" applyProtection="1"/>
    <xf numFmtId="0" fontId="7" fillId="0" borderId="19" xfId="0" applyFont="1" applyBorder="1" applyAlignment="1" applyProtection="1">
      <alignment horizontal="left"/>
    </xf>
    <xf numFmtId="0" fontId="7" fillId="0" borderId="19" xfId="0" applyFont="1" applyBorder="1" applyProtection="1"/>
    <xf numFmtId="0" fontId="8" fillId="0" borderId="8" xfId="0" applyFont="1" applyBorder="1" applyAlignment="1"/>
    <xf numFmtId="0" fontId="7" fillId="0" borderId="12" xfId="0" applyFont="1" applyBorder="1" applyAlignment="1" applyProtection="1">
      <alignment horizontal="left"/>
    </xf>
    <xf numFmtId="0" fontId="7" fillId="0" borderId="12" xfId="0" applyFont="1" applyBorder="1" applyProtection="1"/>
    <xf numFmtId="0" fontId="8" fillId="0" borderId="20" xfId="0" applyFont="1" applyBorder="1" applyAlignment="1"/>
    <xf numFmtId="0" fontId="7" fillId="0" borderId="21" xfId="0" applyFont="1" applyBorder="1" applyAlignment="1" applyProtection="1">
      <alignment horizontal="left"/>
    </xf>
    <xf numFmtId="0" fontId="7" fillId="0" borderId="21" xfId="0" applyFont="1" applyBorder="1" applyProtection="1"/>
    <xf numFmtId="0" fontId="6" fillId="0" borderId="22" xfId="0" applyFont="1" applyBorder="1" applyAlignment="1" applyProtection="1"/>
    <xf numFmtId="0" fontId="7" fillId="0" borderId="10" xfId="0" applyFont="1" applyBorder="1" applyAlignment="1" applyProtection="1">
      <alignment horizontal="left"/>
    </xf>
    <xf numFmtId="0" fontId="7" fillId="0" borderId="10" xfId="0" applyFont="1" applyBorder="1" applyProtection="1"/>
    <xf numFmtId="0" fontId="10" fillId="0" borderId="8" xfId="0" applyFont="1" applyBorder="1"/>
    <xf numFmtId="0" fontId="10" fillId="0" borderId="12" xfId="0" applyFont="1" applyBorder="1"/>
    <xf numFmtId="0" fontId="12" fillId="0" borderId="22" xfId="0" applyFont="1" applyBorder="1"/>
    <xf numFmtId="0" fontId="10" fillId="0" borderId="27" xfId="0" applyFont="1" applyBorder="1" applyAlignment="1">
      <alignment horizontal="center"/>
    </xf>
    <xf numFmtId="165" fontId="13" fillId="0" borderId="28" xfId="0" applyNumberFormat="1" applyFont="1" applyBorder="1" applyAlignment="1">
      <alignment horizontal="center"/>
    </xf>
    <xf numFmtId="0" fontId="10" fillId="0" borderId="29" xfId="0" applyFont="1" applyBorder="1" applyAlignment="1">
      <alignment horizontal="center"/>
    </xf>
    <xf numFmtId="0" fontId="10" fillId="0" borderId="31" xfId="0" applyFont="1" applyBorder="1"/>
    <xf numFmtId="0" fontId="10" fillId="0" borderId="0" xfId="0" applyFont="1"/>
    <xf numFmtId="0" fontId="10" fillId="0" borderId="0" xfId="0" applyFont="1" applyAlignment="1">
      <alignment horizontal="right"/>
    </xf>
    <xf numFmtId="0" fontId="10" fillId="0" borderId="0" xfId="0" applyFont="1" applyAlignment="1">
      <alignment horizontal="left"/>
    </xf>
    <xf numFmtId="165" fontId="0" fillId="0" borderId="0" xfId="0" applyNumberFormat="1"/>
    <xf numFmtId="0" fontId="10" fillId="0" borderId="34" xfId="0" applyFont="1" applyBorder="1" applyAlignment="1">
      <alignment horizontal="center"/>
    </xf>
    <xf numFmtId="165" fontId="13" fillId="0" borderId="36" xfId="0" applyNumberFormat="1" applyFont="1" applyBorder="1" applyAlignment="1">
      <alignment horizontal="center"/>
    </xf>
    <xf numFmtId="165" fontId="16" fillId="0" borderId="28" xfId="0" applyNumberFormat="1" applyFont="1" applyBorder="1" applyAlignment="1">
      <alignment horizontal="center"/>
    </xf>
    <xf numFmtId="165" fontId="16" fillId="0" borderId="30" xfId="0" applyNumberFormat="1" applyFont="1" applyBorder="1" applyAlignment="1">
      <alignment horizontal="center"/>
    </xf>
    <xf numFmtId="165" fontId="16" fillId="0" borderId="35" xfId="0" applyNumberFormat="1" applyFont="1" applyBorder="1" applyAlignment="1">
      <alignment horizontal="center"/>
    </xf>
    <xf numFmtId="165" fontId="13" fillId="0" borderId="0" xfId="0" applyNumberFormat="1" applyFont="1" applyAlignment="1">
      <alignment horizontal="left"/>
    </xf>
    <xf numFmtId="165" fontId="16" fillId="0" borderId="37" xfId="0" applyNumberFormat="1" applyFont="1" applyBorder="1" applyAlignment="1">
      <alignment horizontal="center"/>
    </xf>
    <xf numFmtId="0" fontId="1" fillId="0" borderId="7" xfId="0" applyFont="1" applyBorder="1" applyAlignment="1" applyProtection="1">
      <alignment horizontal="centerContinuous"/>
    </xf>
    <xf numFmtId="0" fontId="1" fillId="0" borderId="38" xfId="0" applyFont="1" applyBorder="1" applyAlignment="1" applyProtection="1">
      <alignment horizontal="centerContinuous"/>
    </xf>
    <xf numFmtId="0" fontId="1" fillId="0" borderId="6" xfId="0" applyFont="1" applyBorder="1" applyAlignment="1" applyProtection="1">
      <alignment horizontal="centerContinuous"/>
    </xf>
    <xf numFmtId="0" fontId="10" fillId="0" borderId="40" xfId="0" applyFont="1" applyBorder="1" applyAlignment="1">
      <alignment horizontal="center" wrapText="1"/>
    </xf>
    <xf numFmtId="0" fontId="0" fillId="0" borderId="41" xfId="0" applyBorder="1"/>
    <xf numFmtId="0" fontId="10" fillId="0" borderId="42" xfId="0" applyFont="1" applyBorder="1" applyAlignment="1">
      <alignment horizontal="right"/>
    </xf>
    <xf numFmtId="0" fontId="12" fillId="0" borderId="45" xfId="0" applyFont="1" applyBorder="1"/>
    <xf numFmtId="0" fontId="10" fillId="0" borderId="42" xfId="0" applyFont="1" applyBorder="1"/>
    <xf numFmtId="0" fontId="10" fillId="0" borderId="46" xfId="0" applyFont="1" applyBorder="1"/>
    <xf numFmtId="165" fontId="16" fillId="0" borderId="47" xfId="0" applyNumberFormat="1" applyFont="1" applyBorder="1" applyAlignment="1">
      <alignment horizontal="center"/>
    </xf>
    <xf numFmtId="165" fontId="13" fillId="0" borderId="48" xfId="0" applyNumberFormat="1" applyFont="1" applyBorder="1" applyAlignment="1">
      <alignment horizontal="center"/>
    </xf>
    <xf numFmtId="165" fontId="13" fillId="0" borderId="49" xfId="0" applyNumberFormat="1" applyFont="1" applyBorder="1" applyAlignment="1">
      <alignment horizontal="center"/>
    </xf>
    <xf numFmtId="0" fontId="10" fillId="0" borderId="50" xfId="0" applyFont="1" applyBorder="1" applyAlignment="1">
      <alignment horizontal="center" wrapText="1"/>
    </xf>
    <xf numFmtId="0" fontId="10" fillId="0" borderId="44" xfId="0" applyFont="1" applyBorder="1" applyAlignment="1">
      <alignment horizontal="center" wrapText="1"/>
    </xf>
    <xf numFmtId="166" fontId="13" fillId="0" borderId="39" xfId="0" applyNumberFormat="1" applyFont="1" applyBorder="1" applyAlignment="1">
      <alignment horizontal="center"/>
    </xf>
    <xf numFmtId="166" fontId="14" fillId="0" borderId="39" xfId="0" applyNumberFormat="1" applyFont="1" applyBorder="1" applyAlignment="1">
      <alignment horizontal="center"/>
    </xf>
    <xf numFmtId="165" fontId="13" fillId="0" borderId="52" xfId="0" applyNumberFormat="1" applyFont="1" applyBorder="1" applyAlignment="1">
      <alignment horizontal="center"/>
    </xf>
    <xf numFmtId="165" fontId="16" fillId="0" borderId="51" xfId="0" applyNumberFormat="1" applyFont="1" applyBorder="1" applyAlignment="1">
      <alignment horizontal="center"/>
    </xf>
    <xf numFmtId="165" fontId="16" fillId="0" borderId="53" xfId="0" applyNumberFormat="1" applyFont="1" applyBorder="1" applyAlignment="1">
      <alignment horizontal="center"/>
    </xf>
    <xf numFmtId="165" fontId="16" fillId="0" borderId="49" xfId="0" applyNumberFormat="1" applyFont="1" applyBorder="1" applyAlignment="1">
      <alignment horizontal="right"/>
    </xf>
    <xf numFmtId="165" fontId="16" fillId="0" borderId="52" xfId="0" applyNumberFormat="1" applyFont="1" applyBorder="1" applyAlignment="1">
      <alignment horizontal="right"/>
    </xf>
    <xf numFmtId="165" fontId="17" fillId="0" borderId="21" xfId="0" applyNumberFormat="1" applyFont="1" applyBorder="1" applyAlignment="1">
      <alignment horizontal="right"/>
    </xf>
    <xf numFmtId="166" fontId="14" fillId="0" borderId="54" xfId="0" applyNumberFormat="1" applyFont="1" applyBorder="1" applyAlignment="1">
      <alignment horizontal="center"/>
    </xf>
    <xf numFmtId="0" fontId="16" fillId="0" borderId="42" xfId="0" applyFont="1" applyBorder="1"/>
    <xf numFmtId="9" fontId="16" fillId="0" borderId="46" xfId="0" applyNumberFormat="1" applyFont="1" applyBorder="1" applyAlignment="1">
      <alignment horizontal="left"/>
    </xf>
    <xf numFmtId="0" fontId="0" fillId="0" borderId="42" xfId="0" applyBorder="1"/>
    <xf numFmtId="165" fontId="16" fillId="0" borderId="56" xfId="0" applyNumberFormat="1" applyFont="1" applyBorder="1" applyAlignment="1">
      <alignment horizontal="center"/>
    </xf>
    <xf numFmtId="0" fontId="12" fillId="0" borderId="42" xfId="0" applyFont="1" applyBorder="1" applyAlignment="1">
      <alignment horizontal="right"/>
    </xf>
    <xf numFmtId="165" fontId="16" fillId="0" borderId="58" xfId="0" applyNumberFormat="1" applyFont="1" applyBorder="1" applyAlignment="1">
      <alignment horizontal="center"/>
    </xf>
    <xf numFmtId="165" fontId="13" fillId="0" borderId="59" xfId="0" applyNumberFormat="1" applyFont="1" applyBorder="1" applyAlignment="1">
      <alignment horizontal="center"/>
    </xf>
    <xf numFmtId="165" fontId="16" fillId="0" borderId="55" xfId="0" applyNumberFormat="1" applyFont="1" applyBorder="1" applyAlignment="1">
      <alignment horizontal="center"/>
    </xf>
    <xf numFmtId="165" fontId="17" fillId="0" borderId="42" xfId="0" applyNumberFormat="1" applyFont="1" applyBorder="1" applyAlignment="1">
      <alignment horizontal="right"/>
    </xf>
    <xf numFmtId="166" fontId="14" fillId="0" borderId="57" xfId="0" applyNumberFormat="1" applyFont="1" applyBorder="1" applyAlignment="1">
      <alignment horizontal="center"/>
    </xf>
    <xf numFmtId="165" fontId="13" fillId="0" borderId="30" xfId="0" applyNumberFormat="1" applyFont="1" applyBorder="1" applyAlignment="1">
      <alignment horizontal="center"/>
    </xf>
    <xf numFmtId="165" fontId="13" fillId="0" borderId="35" xfId="0" applyNumberFormat="1" applyFont="1" applyBorder="1" applyAlignment="1">
      <alignment horizontal="center"/>
    </xf>
    <xf numFmtId="167" fontId="16" fillId="0" borderId="26" xfId="0" applyNumberFormat="1" applyFont="1" applyBorder="1" applyAlignment="1">
      <alignment horizontal="center"/>
    </xf>
    <xf numFmtId="167" fontId="16" fillId="0" borderId="60" xfId="0" applyNumberFormat="1" applyFont="1" applyBorder="1" applyAlignment="1">
      <alignment horizontal="center"/>
    </xf>
    <xf numFmtId="0" fontId="0" fillId="0" borderId="10" xfId="0" applyBorder="1"/>
    <xf numFmtId="0" fontId="0" fillId="0" borderId="61" xfId="0" applyBorder="1"/>
    <xf numFmtId="0" fontId="12" fillId="0" borderId="25" xfId="0" applyFont="1" applyBorder="1" applyAlignment="1">
      <alignment horizontal="right"/>
    </xf>
    <xf numFmtId="0" fontId="12" fillId="0" borderId="26" xfId="0" applyFont="1" applyBorder="1" applyAlignment="1">
      <alignment horizontal="right"/>
    </xf>
    <xf numFmtId="165" fontId="13" fillId="0" borderId="62" xfId="0" applyNumberFormat="1" applyFont="1" applyBorder="1" applyAlignment="1">
      <alignment horizontal="center"/>
    </xf>
    <xf numFmtId="165" fontId="16" fillId="0" borderId="63" xfId="0" applyNumberFormat="1" applyFont="1" applyBorder="1" applyAlignment="1">
      <alignment horizontal="center"/>
    </xf>
    <xf numFmtId="165" fontId="17" fillId="0" borderId="64" xfId="0" applyNumberFormat="1" applyFont="1" applyBorder="1" applyAlignment="1">
      <alignment horizontal="right"/>
    </xf>
    <xf numFmtId="166" fontId="14" fillId="0" borderId="65" xfId="0" applyNumberFormat="1" applyFont="1" applyBorder="1" applyAlignment="1">
      <alignment horizontal="center"/>
    </xf>
    <xf numFmtId="0" fontId="10" fillId="0" borderId="45" xfId="0" applyFont="1" applyBorder="1"/>
    <xf numFmtId="165" fontId="13" fillId="0" borderId="43" xfId="0" applyNumberFormat="1" applyFont="1" applyBorder="1" applyAlignment="1">
      <alignment horizontal="left"/>
    </xf>
    <xf numFmtId="0" fontId="10" fillId="0" borderId="66" xfId="0" applyFont="1" applyBorder="1"/>
    <xf numFmtId="0" fontId="16" fillId="0" borderId="67" xfId="0" applyFont="1" applyBorder="1"/>
    <xf numFmtId="0" fontId="10" fillId="0" borderId="67" xfId="0" applyFont="1" applyBorder="1"/>
    <xf numFmtId="0" fontId="10" fillId="0" borderId="67" xfId="0" applyFont="1" applyBorder="1" applyAlignment="1">
      <alignment horizontal="right"/>
    </xf>
    <xf numFmtId="0" fontId="12" fillId="0" borderId="67" xfId="0" applyFont="1" applyBorder="1" applyAlignment="1">
      <alignment horizontal="right"/>
    </xf>
    <xf numFmtId="165" fontId="14" fillId="0" borderId="42" xfId="0" applyNumberFormat="1" applyFont="1" applyBorder="1" applyAlignment="1">
      <alignment horizontal="center"/>
    </xf>
    <xf numFmtId="166" fontId="14" fillId="0" borderId="68" xfId="0" applyNumberFormat="1" applyFont="1" applyBorder="1" applyAlignment="1">
      <alignment horizontal="center"/>
    </xf>
    <xf numFmtId="0" fontId="12" fillId="0" borderId="59" xfId="0" applyFont="1" applyBorder="1" applyAlignment="1">
      <alignment horizontal="right"/>
    </xf>
    <xf numFmtId="0" fontId="12" fillId="0" borderId="70" xfId="0" applyFont="1" applyBorder="1" applyAlignment="1">
      <alignment horizontal="right"/>
    </xf>
    <xf numFmtId="0" fontId="16" fillId="0" borderId="69" xfId="0" applyFont="1" applyBorder="1" applyAlignment="1">
      <alignment horizontal="left"/>
    </xf>
    <xf numFmtId="0" fontId="10" fillId="0" borderId="70" xfId="0" applyFont="1" applyBorder="1" applyAlignment="1">
      <alignment horizontal="right"/>
    </xf>
    <xf numFmtId="0" fontId="10" fillId="0" borderId="41" xfId="0" applyFont="1" applyFill="1" applyBorder="1"/>
    <xf numFmtId="0" fontId="0" fillId="0" borderId="46" xfId="0" applyBorder="1"/>
    <xf numFmtId="0" fontId="10" fillId="0" borderId="9" xfId="0" applyFont="1" applyFill="1" applyBorder="1"/>
    <xf numFmtId="0" fontId="10" fillId="0" borderId="13" xfId="0" applyFont="1" applyFill="1" applyBorder="1"/>
    <xf numFmtId="0" fontId="0" fillId="0" borderId="12" xfId="0" applyBorder="1"/>
    <xf numFmtId="0" fontId="0" fillId="0" borderId="71" xfId="0" applyBorder="1"/>
    <xf numFmtId="0" fontId="10" fillId="0" borderId="72" xfId="0" applyFont="1" applyFill="1" applyBorder="1"/>
    <xf numFmtId="0" fontId="0" fillId="0" borderId="24" xfId="0" applyBorder="1"/>
    <xf numFmtId="0" fontId="0" fillId="0" borderId="73" xfId="0" applyBorder="1"/>
    <xf numFmtId="0" fontId="2" fillId="0" borderId="71" xfId="0" applyFont="1" applyBorder="1" applyAlignment="1" applyProtection="1">
      <alignment horizontal="left"/>
    </xf>
    <xf numFmtId="0" fontId="2" fillId="0" borderId="71" xfId="0" applyFont="1" applyBorder="1" applyAlignment="1" applyProtection="1"/>
    <xf numFmtId="0" fontId="2" fillId="0" borderId="71" xfId="0" applyFont="1" applyBorder="1" applyProtection="1"/>
    <xf numFmtId="0" fontId="2" fillId="0" borderId="74" xfId="0" applyFont="1" applyBorder="1" applyProtection="1"/>
    <xf numFmtId="0" fontId="1" fillId="0" borderId="1" xfId="0" applyFont="1" applyBorder="1" applyAlignment="1" applyProtection="1">
      <alignment horizontal="centerContinuous"/>
    </xf>
    <xf numFmtId="0" fontId="1" fillId="0" borderId="2" xfId="0" applyFont="1" applyBorder="1" applyAlignment="1" applyProtection="1">
      <alignment horizontal="centerContinuous"/>
    </xf>
    <xf numFmtId="0" fontId="1" fillId="0" borderId="3" xfId="0" applyFont="1" applyBorder="1" applyAlignment="1" applyProtection="1">
      <alignment horizontal="centerContinuous"/>
    </xf>
    <xf numFmtId="0" fontId="0" fillId="0" borderId="14" xfId="0" applyBorder="1"/>
    <xf numFmtId="0" fontId="0" fillId="0" borderId="23" xfId="0" applyBorder="1"/>
    <xf numFmtId="0" fontId="5" fillId="0" borderId="1" xfId="0" applyFont="1" applyBorder="1" applyAlignment="1" applyProtection="1">
      <alignment horizontal="centerContinuous" vertical="center" wrapText="1"/>
    </xf>
    <xf numFmtId="0" fontId="5" fillId="0" borderId="2" xfId="0" applyFont="1" applyBorder="1" applyAlignment="1" applyProtection="1">
      <alignment horizontal="centerContinuous" vertical="center" wrapText="1"/>
    </xf>
    <xf numFmtId="0" fontId="0" fillId="0" borderId="3" xfId="0" applyBorder="1" applyAlignment="1">
      <alignment horizontal="centerContinuous" wrapText="1"/>
    </xf>
    <xf numFmtId="0" fontId="10" fillId="0" borderId="8" xfId="0" applyFont="1" applyBorder="1" applyAlignment="1">
      <alignment horizontal="left"/>
    </xf>
    <xf numFmtId="0" fontId="0" fillId="0" borderId="12" xfId="0" applyBorder="1" applyAlignment="1"/>
    <xf numFmtId="0" fontId="10" fillId="0" borderId="8" xfId="0" applyFont="1" applyBorder="1" applyAlignment="1"/>
    <xf numFmtId="0" fontId="0" fillId="0" borderId="43" xfId="0" applyBorder="1"/>
    <xf numFmtId="166" fontId="20" fillId="0" borderId="68" xfId="0" applyNumberFormat="1" applyFont="1" applyBorder="1" applyAlignment="1">
      <alignment horizontal="center"/>
    </xf>
    <xf numFmtId="165" fontId="16" fillId="0" borderId="41" xfId="0" applyNumberFormat="1" applyFont="1" applyBorder="1" applyAlignment="1">
      <alignment horizontal="center"/>
    </xf>
    <xf numFmtId="165" fontId="13" fillId="0" borderId="42" xfId="0" applyNumberFormat="1" applyFont="1" applyBorder="1" applyAlignment="1">
      <alignment horizontal="center"/>
    </xf>
    <xf numFmtId="165" fontId="16" fillId="0" borderId="42" xfId="0" applyNumberFormat="1" applyFont="1" applyBorder="1" applyAlignment="1">
      <alignment horizontal="center"/>
    </xf>
    <xf numFmtId="165" fontId="17" fillId="0" borderId="46" xfId="0" applyNumberFormat="1" applyFont="1" applyBorder="1" applyAlignment="1">
      <alignment horizontal="right"/>
    </xf>
    <xf numFmtId="165" fontId="14" fillId="0" borderId="55" xfId="0" applyNumberFormat="1" applyFont="1" applyBorder="1" applyAlignment="1">
      <alignment horizontal="center"/>
    </xf>
    <xf numFmtId="166" fontId="14" fillId="0" borderId="75" xfId="0" applyNumberFormat="1" applyFont="1" applyBorder="1" applyAlignment="1">
      <alignment horizontal="right"/>
    </xf>
    <xf numFmtId="165" fontId="10" fillId="0" borderId="29" xfId="0" applyNumberFormat="1" applyFont="1" applyBorder="1"/>
    <xf numFmtId="165" fontId="16" fillId="0" borderId="47" xfId="0" applyNumberFormat="1" applyFont="1" applyBorder="1"/>
    <xf numFmtId="0" fontId="10" fillId="0" borderId="76" xfId="0" applyFont="1" applyBorder="1"/>
    <xf numFmtId="0" fontId="10" fillId="0" borderId="77" xfId="0" applyFont="1" applyBorder="1"/>
    <xf numFmtId="0" fontId="12" fillId="0" borderId="78" xfId="0" applyFont="1" applyBorder="1" applyAlignment="1">
      <alignment horizontal="right"/>
    </xf>
    <xf numFmtId="165" fontId="16" fillId="0" borderId="41" xfId="0" applyNumberFormat="1" applyFont="1" applyBorder="1"/>
    <xf numFmtId="0" fontId="17" fillId="0" borderId="70" xfId="0" applyFont="1" applyBorder="1" applyAlignment="1">
      <alignment horizontal="right"/>
    </xf>
    <xf numFmtId="166" fontId="13" fillId="0" borderId="79" xfId="0" applyNumberFormat="1" applyFont="1" applyBorder="1" applyAlignment="1">
      <alignment horizontal="center"/>
    </xf>
    <xf numFmtId="166" fontId="13" fillId="0" borderId="54" xfId="0" applyNumberFormat="1" applyFont="1" applyBorder="1" applyAlignment="1">
      <alignment horizontal="center"/>
    </xf>
    <xf numFmtId="165" fontId="16" fillId="0" borderId="81" xfId="0" applyNumberFormat="1" applyFont="1" applyBorder="1" applyAlignment="1">
      <alignment horizontal="right"/>
    </xf>
    <xf numFmtId="166" fontId="13" fillId="0" borderId="82" xfId="0" applyNumberFormat="1" applyFont="1" applyBorder="1" applyAlignment="1">
      <alignment horizontal="center"/>
    </xf>
    <xf numFmtId="166" fontId="14" fillId="0" borderId="82" xfId="0" applyNumberFormat="1" applyFont="1" applyBorder="1" applyAlignment="1">
      <alignment horizontal="center"/>
    </xf>
    <xf numFmtId="165" fontId="17" fillId="0" borderId="72" xfId="0" applyNumberFormat="1" applyFont="1" applyBorder="1" applyAlignment="1">
      <alignment horizontal="right"/>
    </xf>
    <xf numFmtId="166" fontId="14" fillId="0" borderId="80" xfId="0" applyNumberFormat="1" applyFont="1" applyBorder="1" applyAlignment="1">
      <alignment horizontal="center"/>
    </xf>
    <xf numFmtId="165" fontId="13" fillId="0" borderId="26" xfId="0" applyNumberFormat="1" applyFont="1" applyBorder="1" applyAlignment="1">
      <alignment horizontal="center"/>
    </xf>
    <xf numFmtId="0" fontId="10" fillId="0" borderId="15" xfId="0" applyFont="1" applyBorder="1" applyAlignment="1"/>
    <xf numFmtId="0" fontId="0" fillId="0" borderId="16" xfId="0" applyBorder="1" applyAlignment="1"/>
    <xf numFmtId="0" fontId="0" fillId="0" borderId="18" xfId="0" applyBorder="1" applyAlignment="1"/>
    <xf numFmtId="0" fontId="12" fillId="0" borderId="83" xfId="0" applyFont="1" applyBorder="1"/>
    <xf numFmtId="9" fontId="16" fillId="0" borderId="86" xfId="0" applyNumberFormat="1" applyFont="1" applyBorder="1" applyAlignment="1">
      <alignment horizontal="left"/>
    </xf>
    <xf numFmtId="0" fontId="12" fillId="0" borderId="84" xfId="0" applyFont="1" applyBorder="1" applyAlignment="1">
      <alignment horizontal="right"/>
    </xf>
    <xf numFmtId="0" fontId="12" fillId="0" borderId="87" xfId="0" applyFont="1" applyBorder="1" applyAlignment="1">
      <alignment horizontal="right"/>
    </xf>
    <xf numFmtId="168" fontId="16" fillId="0" borderId="88" xfId="0" applyNumberFormat="1" applyFont="1" applyBorder="1" applyAlignment="1">
      <alignment horizontal="left"/>
    </xf>
    <xf numFmtId="0" fontId="10" fillId="0" borderId="89" xfId="0" applyFont="1" applyBorder="1"/>
    <xf numFmtId="0" fontId="22" fillId="0" borderId="10" xfId="0" applyFont="1" applyBorder="1"/>
    <xf numFmtId="0" fontId="22" fillId="0" borderId="12" xfId="0" applyFont="1" applyBorder="1"/>
    <xf numFmtId="0" fontId="22" fillId="0" borderId="24" xfId="0" applyFont="1" applyBorder="1"/>
    <xf numFmtId="0" fontId="23" fillId="0" borderId="90" xfId="0" applyFont="1" applyBorder="1" applyAlignment="1">
      <alignment horizontal="center"/>
    </xf>
    <xf numFmtId="0" fontId="23" fillId="0" borderId="91" xfId="0" applyFont="1" applyBorder="1" applyAlignment="1">
      <alignment horizontal="center"/>
    </xf>
    <xf numFmtId="0" fontId="23" fillId="0" borderId="92" xfId="0" applyFont="1" applyBorder="1" applyAlignment="1">
      <alignment horizontal="center"/>
    </xf>
    <xf numFmtId="0" fontId="10" fillId="0" borderId="89" xfId="0" applyFont="1" applyBorder="1" applyAlignment="1">
      <alignment horizontal="center"/>
    </xf>
    <xf numFmtId="165" fontId="16" fillId="0" borderId="31" xfId="0" applyNumberFormat="1" applyFont="1" applyBorder="1" applyAlignment="1">
      <alignment horizontal="center"/>
    </xf>
    <xf numFmtId="165" fontId="16" fillId="0" borderId="93" xfId="0" applyNumberFormat="1" applyFont="1" applyBorder="1" applyAlignment="1">
      <alignment horizontal="center"/>
    </xf>
    <xf numFmtId="165" fontId="13" fillId="0" borderId="94" xfId="0" applyNumberFormat="1" applyFont="1" applyBorder="1" applyAlignment="1">
      <alignment horizontal="center"/>
    </xf>
    <xf numFmtId="165" fontId="16" fillId="0" borderId="95" xfId="0" applyNumberFormat="1" applyFont="1" applyBorder="1" applyAlignment="1">
      <alignment horizontal="center"/>
    </xf>
    <xf numFmtId="165" fontId="17" fillId="0" borderId="67" xfId="0" applyNumberFormat="1" applyFont="1" applyBorder="1" applyAlignment="1">
      <alignment horizontal="right"/>
    </xf>
    <xf numFmtId="0" fontId="10" fillId="0" borderId="96" xfId="0" applyFont="1" applyBorder="1" applyAlignment="1">
      <alignment horizontal="center"/>
    </xf>
    <xf numFmtId="165" fontId="16" fillId="0" borderId="97" xfId="0" applyNumberFormat="1" applyFont="1" applyBorder="1" applyAlignment="1">
      <alignment horizontal="center"/>
    </xf>
    <xf numFmtId="165" fontId="13" fillId="0" borderId="97" xfId="0" applyNumberFormat="1" applyFont="1" applyBorder="1" applyAlignment="1">
      <alignment horizontal="center"/>
    </xf>
    <xf numFmtId="165" fontId="16" fillId="0" borderId="98" xfId="0" applyNumberFormat="1" applyFont="1" applyBorder="1" applyAlignment="1">
      <alignment horizontal="center"/>
    </xf>
    <xf numFmtId="165" fontId="13" fillId="0" borderId="5" xfId="0" applyNumberFormat="1" applyFont="1" applyBorder="1" applyAlignment="1">
      <alignment horizontal="center"/>
    </xf>
    <xf numFmtId="166" fontId="13" fillId="0" borderId="99" xfId="0" applyNumberFormat="1" applyFont="1" applyBorder="1" applyAlignment="1">
      <alignment horizontal="center"/>
    </xf>
    <xf numFmtId="0" fontId="10" fillId="0" borderId="64" xfId="0" applyFont="1" applyFill="1" applyBorder="1"/>
    <xf numFmtId="0" fontId="0" fillId="0" borderId="12" xfId="0" applyBorder="1" applyAlignment="1"/>
    <xf numFmtId="0" fontId="2" fillId="0" borderId="85" xfId="0" applyFont="1" applyBorder="1" applyAlignment="1" applyProtection="1">
      <alignment horizontal="left"/>
    </xf>
    <xf numFmtId="0" fontId="2" fillId="0" borderId="100" xfId="0" applyFont="1" applyBorder="1" applyAlignment="1" applyProtection="1">
      <alignment horizontal="left"/>
    </xf>
    <xf numFmtId="0" fontId="24" fillId="0" borderId="15" xfId="0" applyFont="1" applyBorder="1" applyProtection="1"/>
    <xf numFmtId="0" fontId="2" fillId="0" borderId="84" xfId="0" applyFont="1" applyBorder="1" applyAlignment="1" applyProtection="1">
      <alignment horizontal="left"/>
    </xf>
    <xf numFmtId="0" fontId="2" fillId="0" borderId="12" xfId="0" applyFont="1" applyBorder="1" applyAlignment="1" applyProtection="1">
      <alignment horizontal="left"/>
    </xf>
    <xf numFmtId="0" fontId="2" fillId="0" borderId="21" xfId="0" applyFont="1" applyBorder="1" applyAlignment="1" applyProtection="1">
      <alignment horizontal="left"/>
    </xf>
    <xf numFmtId="14" fontId="3" fillId="0" borderId="102" xfId="0" applyNumberFormat="1" applyFont="1" applyBorder="1" applyAlignment="1" applyProtection="1">
      <alignment horizontal="left"/>
    </xf>
    <xf numFmtId="14" fontId="3" fillId="0" borderId="11" xfId="0" applyNumberFormat="1" applyFont="1" applyBorder="1" applyAlignment="1" applyProtection="1">
      <alignment horizontal="left"/>
    </xf>
    <xf numFmtId="0" fontId="3" fillId="0" borderId="103" xfId="0" applyNumberFormat="1" applyFont="1" applyBorder="1" applyAlignment="1" applyProtection="1">
      <alignment horizontal="left"/>
    </xf>
    <xf numFmtId="0" fontId="4" fillId="0" borderId="52" xfId="0" applyFont="1" applyBorder="1" applyAlignment="1" applyProtection="1">
      <alignment horizontal="left"/>
    </xf>
    <xf numFmtId="0" fontId="4" fillId="0" borderId="101" xfId="0" applyFont="1" applyBorder="1" applyAlignment="1" applyProtection="1">
      <alignment horizontal="left"/>
    </xf>
    <xf numFmtId="0" fontId="2" fillId="0" borderId="103" xfId="0" applyFont="1" applyBorder="1" applyAlignment="1" applyProtection="1">
      <alignment horizontal="left"/>
    </xf>
    <xf numFmtId="0" fontId="3" fillId="0" borderId="23" xfId="0" applyNumberFormat="1" applyFont="1" applyBorder="1" applyAlignment="1" applyProtection="1">
      <alignment horizontal="left"/>
    </xf>
    <xf numFmtId="0" fontId="3" fillId="0" borderId="84" xfId="0" applyNumberFormat="1" applyFont="1" applyBorder="1" applyAlignment="1" applyProtection="1">
      <alignment horizontal="left"/>
    </xf>
    <xf numFmtId="0" fontId="3" fillId="0" borderId="104" xfId="0" applyFont="1" applyBorder="1" applyAlignment="1" applyProtection="1">
      <alignment horizontal="left"/>
    </xf>
    <xf numFmtId="0" fontId="12" fillId="0" borderId="32" xfId="0" applyFont="1" applyBorder="1"/>
    <xf numFmtId="0" fontId="16" fillId="0" borderId="0" xfId="0" applyFont="1" applyBorder="1"/>
    <xf numFmtId="0" fontId="12" fillId="0" borderId="0" xfId="0" applyFont="1" applyBorder="1" applyAlignment="1">
      <alignment horizontal="right"/>
    </xf>
    <xf numFmtId="9" fontId="16" fillId="0" borderId="105" xfId="0" applyNumberFormat="1" applyFont="1" applyBorder="1" applyAlignment="1">
      <alignment horizontal="left"/>
    </xf>
    <xf numFmtId="0" fontId="10" fillId="0" borderId="57" xfId="0" applyFont="1" applyBorder="1" applyAlignment="1">
      <alignment horizontal="center" wrapText="1"/>
    </xf>
    <xf numFmtId="0" fontId="0" fillId="0" borderId="106" xfId="0" applyBorder="1"/>
    <xf numFmtId="0" fontId="12" fillId="0" borderId="41" xfId="0" applyFont="1" applyBorder="1" applyAlignment="1">
      <alignment horizontal="left"/>
    </xf>
    <xf numFmtId="0" fontId="16" fillId="0" borderId="107" xfId="0" applyFont="1" applyBorder="1"/>
    <xf numFmtId="0" fontId="12" fillId="0" borderId="87" xfId="0" applyFont="1" applyBorder="1" applyAlignment="1">
      <alignment horizontal="left"/>
    </xf>
    <xf numFmtId="0" fontId="10" fillId="0" borderId="108" xfId="0" applyFont="1" applyBorder="1" applyAlignment="1">
      <alignment horizontal="right"/>
    </xf>
    <xf numFmtId="9" fontId="16" fillId="0" borderId="69" xfId="0" applyNumberFormat="1" applyFont="1" applyBorder="1" applyAlignment="1">
      <alignment horizontal="left"/>
    </xf>
    <xf numFmtId="0" fontId="0" fillId="0" borderId="0" xfId="0" applyAlignment="1">
      <alignment horizontal="left"/>
    </xf>
    <xf numFmtId="167" fontId="16" fillId="0" borderId="69" xfId="0" applyNumberFormat="1" applyFont="1" applyBorder="1" applyAlignment="1">
      <alignment horizontal="left"/>
    </xf>
    <xf numFmtId="167" fontId="13" fillId="0" borderId="69" xfId="0" applyNumberFormat="1" applyFont="1" applyBorder="1" applyAlignment="1">
      <alignment horizontal="left"/>
    </xf>
    <xf numFmtId="0" fontId="16" fillId="0" borderId="64" xfId="0" applyFont="1" applyBorder="1"/>
    <xf numFmtId="0" fontId="12" fillId="0" borderId="64" xfId="0" applyFont="1" applyBorder="1" applyAlignment="1">
      <alignment horizontal="right"/>
    </xf>
    <xf numFmtId="9" fontId="16" fillId="0" borderId="109" xfId="0" applyNumberFormat="1" applyFont="1" applyBorder="1" applyAlignment="1">
      <alignment horizontal="left"/>
    </xf>
    <xf numFmtId="0" fontId="10" fillId="0" borderId="20" xfId="0" applyFont="1" applyBorder="1" applyAlignment="1"/>
    <xf numFmtId="0" fontId="0" fillId="0" borderId="21" xfId="0" applyBorder="1" applyAlignment="1"/>
    <xf numFmtId="0" fontId="0" fillId="0" borderId="102" xfId="0" applyBorder="1" applyAlignment="1"/>
    <xf numFmtId="0" fontId="16" fillId="0" borderId="84" xfId="0" applyFont="1" applyBorder="1"/>
    <xf numFmtId="0" fontId="12" fillId="0" borderId="110" xfId="0" applyFont="1" applyBorder="1"/>
    <xf numFmtId="0" fontId="10" fillId="0" borderId="32" xfId="0" applyFont="1" applyBorder="1" applyAlignment="1"/>
    <xf numFmtId="0" fontId="0" fillId="0" borderId="0" xfId="0" applyBorder="1" applyAlignment="1"/>
    <xf numFmtId="0" fontId="0" fillId="0" borderId="33" xfId="0" applyBorder="1" applyAlignment="1"/>
    <xf numFmtId="0" fontId="8" fillId="0" borderId="8" xfId="0" applyFont="1" applyBorder="1" applyAlignment="1" applyProtection="1">
      <alignment wrapText="1"/>
    </xf>
    <xf numFmtId="0" fontId="0" fillId="0" borderId="12" xfId="0" applyBorder="1" applyAlignment="1">
      <alignment wrapText="1"/>
    </xf>
    <xf numFmtId="0" fontId="0" fillId="0" borderId="14" xfId="0" applyBorder="1" applyAlignment="1">
      <alignment wrapText="1"/>
    </xf>
    <xf numFmtId="0" fontId="10" fillId="0" borderId="8" xfId="0" applyFont="1" applyBorder="1" applyAlignment="1">
      <alignment wrapText="1"/>
    </xf>
    <xf numFmtId="0" fontId="0" fillId="0" borderId="12" xfId="0" applyBorder="1" applyAlignment="1"/>
    <xf numFmtId="0" fontId="0" fillId="0" borderId="14" xfId="0" applyBorder="1" applyAlignment="1"/>
    <xf numFmtId="0" fontId="10" fillId="0" borderId="32" xfId="0" applyFont="1" applyBorder="1" applyAlignment="1">
      <alignment horizontal="left"/>
    </xf>
    <xf numFmtId="0" fontId="6" fillId="0" borderId="38" xfId="0" applyFont="1" applyBorder="1" applyAlignment="1" applyProtection="1"/>
    <xf numFmtId="0" fontId="0" fillId="0" borderId="6" xfId="0" applyBorder="1" applyAlignment="1"/>
    <xf numFmtId="0" fontId="0" fillId="0" borderId="7" xfId="0" applyBorder="1" applyAlignment="1"/>
    <xf numFmtId="0" fontId="8" fillId="0" borderId="32" xfId="0" applyFont="1" applyBorder="1" applyAlignment="1" applyProtection="1">
      <alignment wrapText="1"/>
    </xf>
    <xf numFmtId="0" fontId="0" fillId="0" borderId="0" xfId="0" applyBorder="1" applyAlignment="1">
      <alignment wrapText="1"/>
    </xf>
    <xf numFmtId="0" fontId="0" fillId="0" borderId="33" xfId="0" applyBorder="1" applyAlignment="1">
      <alignment wrapText="1"/>
    </xf>
    <xf numFmtId="0" fontId="12" fillId="0" borderId="32" xfId="0" applyFont="1" applyBorder="1" applyAlignment="1">
      <alignment horizontal="left"/>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opLeftCell="A7" workbookViewId="0">
      <selection activeCell="E36" sqref="E36"/>
    </sheetView>
  </sheetViews>
  <sheetFormatPr defaultRowHeight="15"/>
  <cols>
    <col min="1" max="1" width="10.42578125" customWidth="1"/>
    <col min="2" max="2" width="11.85546875" customWidth="1"/>
    <col min="3" max="3" width="14.28515625" customWidth="1"/>
    <col min="4" max="4" width="12.28515625" customWidth="1"/>
    <col min="5" max="6" width="15.5703125" customWidth="1"/>
    <col min="7" max="7" width="12.7109375" customWidth="1"/>
  </cols>
  <sheetData>
    <row r="1" spans="1:7" ht="33" customHeight="1" thickBot="1">
      <c r="A1" s="120" t="s">
        <v>60</v>
      </c>
      <c r="B1" s="121"/>
      <c r="C1" s="121"/>
      <c r="D1" s="121"/>
      <c r="E1" s="121"/>
      <c r="F1" s="121"/>
      <c r="G1" s="122"/>
    </row>
    <row r="2" spans="1:7" ht="19.5" thickBot="1">
      <c r="A2" s="115" t="s">
        <v>66</v>
      </c>
      <c r="B2" s="116"/>
      <c r="C2" s="116"/>
      <c r="D2" s="116"/>
      <c r="E2" s="116"/>
      <c r="F2" s="116"/>
      <c r="G2" s="117"/>
    </row>
    <row r="3" spans="1:7">
      <c r="A3" s="178" t="s">
        <v>76</v>
      </c>
      <c r="B3" s="191"/>
      <c r="C3" s="181"/>
      <c r="D3" s="181"/>
      <c r="E3" s="191"/>
      <c r="F3" s="178" t="s">
        <v>81</v>
      </c>
      <c r="G3" s="192"/>
    </row>
    <row r="4" spans="1:7">
      <c r="A4" s="179" t="s">
        <v>77</v>
      </c>
      <c r="B4" s="186"/>
      <c r="C4" s="187"/>
      <c r="D4" s="188" t="s">
        <v>82</v>
      </c>
      <c r="E4" s="186"/>
      <c r="F4" s="189"/>
      <c r="G4" s="190"/>
    </row>
    <row r="5" spans="1:7">
      <c r="A5" s="3" t="s">
        <v>78</v>
      </c>
      <c r="B5" s="4"/>
      <c r="C5" s="111"/>
      <c r="D5" s="5" t="s">
        <v>1</v>
      </c>
      <c r="E5" s="4"/>
      <c r="F5" s="182"/>
      <c r="G5" s="6"/>
    </row>
    <row r="6" spans="1:7">
      <c r="A6" s="1" t="s">
        <v>79</v>
      </c>
      <c r="B6" s="4"/>
      <c r="C6" s="111"/>
      <c r="D6" s="5" t="s">
        <v>83</v>
      </c>
      <c r="E6" s="4"/>
      <c r="F6" s="183"/>
      <c r="G6" s="184"/>
    </row>
    <row r="7" spans="1:7">
      <c r="A7" s="3" t="s">
        <v>4</v>
      </c>
      <c r="B7" s="4"/>
      <c r="C7" s="112"/>
      <c r="D7" s="5" t="s">
        <v>2</v>
      </c>
      <c r="E7" s="4"/>
      <c r="F7" s="2" t="s">
        <v>3</v>
      </c>
      <c r="G7" s="185"/>
    </row>
    <row r="8" spans="1:7">
      <c r="A8" s="1" t="s">
        <v>6</v>
      </c>
      <c r="B8" s="4"/>
      <c r="C8" s="113"/>
      <c r="D8" s="7" t="s">
        <v>7</v>
      </c>
      <c r="E8" s="4"/>
      <c r="F8" s="7" t="s">
        <v>5</v>
      </c>
      <c r="G8" s="8"/>
    </row>
    <row r="9" spans="1:7" ht="17.25" thickBot="1">
      <c r="A9" s="180" t="s">
        <v>80</v>
      </c>
      <c r="B9" s="9"/>
      <c r="C9" s="114"/>
      <c r="D9" s="10" t="s">
        <v>84</v>
      </c>
      <c r="E9" s="11"/>
      <c r="F9" s="12" t="s">
        <v>0</v>
      </c>
      <c r="G9" s="13"/>
    </row>
    <row r="10" spans="1:7">
      <c r="A10" s="14" t="s">
        <v>8</v>
      </c>
      <c r="B10" s="15"/>
      <c r="C10" s="16"/>
      <c r="D10" s="15"/>
      <c r="E10" s="16"/>
      <c r="F10" s="15"/>
      <c r="G10" s="119"/>
    </row>
    <row r="11" spans="1:7">
      <c r="A11" s="17" t="s">
        <v>22</v>
      </c>
      <c r="B11" s="18"/>
      <c r="C11" s="19"/>
      <c r="D11" s="18"/>
      <c r="E11" s="19"/>
      <c r="F11" s="18"/>
      <c r="G11" s="118"/>
    </row>
    <row r="12" spans="1:7">
      <c r="A12" s="17" t="s">
        <v>9</v>
      </c>
      <c r="B12" s="18"/>
      <c r="C12" s="19"/>
      <c r="D12" s="18"/>
      <c r="E12" s="19"/>
      <c r="F12" s="18"/>
      <c r="G12" s="118"/>
    </row>
    <row r="13" spans="1:7">
      <c r="A13" s="17" t="s">
        <v>10</v>
      </c>
      <c r="B13" s="18"/>
      <c r="C13" s="19"/>
      <c r="D13" s="18"/>
      <c r="E13" s="19"/>
      <c r="F13" s="18"/>
      <c r="G13" s="118"/>
    </row>
    <row r="14" spans="1:7">
      <c r="A14" s="20" t="s">
        <v>11</v>
      </c>
      <c r="B14" s="21"/>
      <c r="C14" s="22"/>
      <c r="D14" s="21"/>
      <c r="E14" s="22"/>
      <c r="F14" s="21"/>
      <c r="G14" s="118"/>
    </row>
    <row r="15" spans="1:7">
      <c r="A15" s="23" t="s">
        <v>12</v>
      </c>
      <c r="B15" s="24"/>
      <c r="C15" s="25"/>
      <c r="D15" s="24"/>
      <c r="E15" s="25"/>
      <c r="F15" s="24"/>
      <c r="G15" s="118"/>
    </row>
    <row r="16" spans="1:7" ht="40.5" customHeight="1">
      <c r="A16" s="218" t="s">
        <v>13</v>
      </c>
      <c r="B16" s="219"/>
      <c r="C16" s="219"/>
      <c r="D16" s="219"/>
      <c r="E16" s="219"/>
      <c r="F16" s="219"/>
      <c r="G16" s="220"/>
    </row>
    <row r="17" spans="1:11">
      <c r="A17" s="123" t="s">
        <v>14</v>
      </c>
      <c r="B17" s="177"/>
      <c r="C17" s="177"/>
      <c r="D17" s="177"/>
      <c r="E17" s="177"/>
      <c r="F17" s="177"/>
      <c r="G17" s="118"/>
    </row>
    <row r="18" spans="1:11" ht="27" customHeight="1">
      <c r="A18" s="221" t="s">
        <v>15</v>
      </c>
      <c r="B18" s="219"/>
      <c r="C18" s="219"/>
      <c r="D18" s="219"/>
      <c r="E18" s="219"/>
      <c r="F18" s="219"/>
      <c r="G18" s="220"/>
    </row>
    <row r="19" spans="1:11" ht="51" customHeight="1">
      <c r="A19" s="221" t="s">
        <v>16</v>
      </c>
      <c r="B19" s="219"/>
      <c r="C19" s="219"/>
      <c r="D19" s="219"/>
      <c r="E19" s="219"/>
      <c r="F19" s="219"/>
      <c r="G19" s="220"/>
    </row>
    <row r="20" spans="1:11" ht="27" customHeight="1">
      <c r="A20" s="221" t="s">
        <v>17</v>
      </c>
      <c r="B20" s="219"/>
      <c r="C20" s="219"/>
      <c r="D20" s="219"/>
      <c r="E20" s="219"/>
      <c r="F20" s="219"/>
      <c r="G20" s="220"/>
    </row>
    <row r="21" spans="1:11" ht="39" customHeight="1">
      <c r="A21" s="221" t="s">
        <v>88</v>
      </c>
      <c r="B21" s="222"/>
      <c r="C21" s="222"/>
      <c r="D21" s="222"/>
      <c r="E21" s="222"/>
      <c r="F21" s="222"/>
      <c r="G21" s="223"/>
      <c r="K21" s="204"/>
    </row>
    <row r="22" spans="1:11">
      <c r="A22" s="125" t="s">
        <v>68</v>
      </c>
      <c r="B22" s="177"/>
      <c r="C22" s="177"/>
      <c r="D22" s="177"/>
      <c r="E22" s="177"/>
      <c r="F22" s="177"/>
      <c r="G22" s="118"/>
    </row>
    <row r="23" spans="1:11">
      <c r="A23" s="26" t="s">
        <v>69</v>
      </c>
      <c r="B23" s="27"/>
      <c r="C23" s="27"/>
      <c r="D23" s="27"/>
      <c r="E23" s="27"/>
      <c r="F23" s="27"/>
      <c r="G23" s="118"/>
    </row>
    <row r="24" spans="1:11">
      <c r="A24" s="26" t="s">
        <v>70</v>
      </c>
      <c r="B24" s="27"/>
      <c r="C24" s="27"/>
      <c r="D24" s="27"/>
      <c r="E24" s="27"/>
      <c r="F24" s="27"/>
      <c r="G24" s="118"/>
    </row>
    <row r="25" spans="1:11">
      <c r="A25" s="224" t="s">
        <v>71</v>
      </c>
      <c r="B25" s="216"/>
      <c r="C25" s="216"/>
      <c r="D25" s="216"/>
      <c r="E25" s="216"/>
      <c r="F25" s="216"/>
      <c r="G25" s="217"/>
    </row>
    <row r="26" spans="1:11">
      <c r="A26" s="215" t="s">
        <v>72</v>
      </c>
      <c r="B26" s="216"/>
      <c r="C26" s="216"/>
      <c r="D26" s="216"/>
      <c r="E26" s="216"/>
      <c r="F26" s="216"/>
      <c r="G26" s="217"/>
    </row>
    <row r="27" spans="1:11" ht="15.75" thickBot="1">
      <c r="A27" s="149" t="s">
        <v>75</v>
      </c>
      <c r="B27" s="150"/>
      <c r="C27" s="150"/>
      <c r="D27" s="150"/>
      <c r="E27" s="150"/>
      <c r="F27" s="150"/>
      <c r="G27" s="151"/>
    </row>
    <row r="28" spans="1:11">
      <c r="A28" s="152" t="s">
        <v>20</v>
      </c>
      <c r="B28" s="200" t="s">
        <v>21</v>
      </c>
      <c r="C28" s="201" t="s">
        <v>86</v>
      </c>
      <c r="D28" s="153">
        <v>0.62</v>
      </c>
      <c r="E28" s="154"/>
      <c r="F28" s="155" t="s">
        <v>47</v>
      </c>
      <c r="G28" s="156">
        <v>1.0031000000000001</v>
      </c>
    </row>
    <row r="29" spans="1:11">
      <c r="A29" s="193" t="s">
        <v>85</v>
      </c>
      <c r="B29" s="194"/>
      <c r="C29" s="195"/>
      <c r="D29" s="196"/>
      <c r="E29" s="48"/>
      <c r="F29" s="99" t="s">
        <v>38</v>
      </c>
      <c r="G29" s="100" t="s">
        <v>34</v>
      </c>
    </row>
    <row r="30" spans="1:11">
      <c r="A30" s="28" t="s">
        <v>39</v>
      </c>
      <c r="B30" s="81"/>
      <c r="C30" s="81"/>
      <c r="D30" s="82"/>
      <c r="E30" s="69"/>
      <c r="F30" s="101" t="s">
        <v>41</v>
      </c>
      <c r="G30" s="205">
        <v>0.1</v>
      </c>
    </row>
    <row r="31" spans="1:11">
      <c r="A31" s="83" t="s">
        <v>40</v>
      </c>
      <c r="B31" s="79">
        <v>0.04</v>
      </c>
      <c r="C31" s="84" t="s">
        <v>44</v>
      </c>
      <c r="D31" s="80">
        <v>0.08</v>
      </c>
      <c r="E31" s="198"/>
      <c r="F31" s="202" t="s">
        <v>35</v>
      </c>
      <c r="G31" s="206">
        <f>IF(G30="","",D28*G30)</f>
        <v>6.2E-2</v>
      </c>
    </row>
    <row r="32" spans="1:11">
      <c r="A32" s="50" t="s">
        <v>65</v>
      </c>
      <c r="B32" s="51"/>
      <c r="C32" s="51"/>
      <c r="D32" s="52"/>
      <c r="E32" s="199"/>
      <c r="F32" s="98" t="s">
        <v>87</v>
      </c>
      <c r="G32" s="203">
        <v>0.57999999999999996</v>
      </c>
    </row>
    <row r="33" spans="1:7" ht="30" customHeight="1">
      <c r="A33" s="57" t="s">
        <v>23</v>
      </c>
      <c r="B33" s="56" t="s">
        <v>26</v>
      </c>
      <c r="C33" s="56" t="s">
        <v>27</v>
      </c>
      <c r="D33" s="56" t="s">
        <v>28</v>
      </c>
      <c r="E33" s="56" t="s">
        <v>29</v>
      </c>
      <c r="F33" s="56" t="s">
        <v>24</v>
      </c>
      <c r="G33" s="197" t="s">
        <v>25</v>
      </c>
    </row>
    <row r="34" spans="1:7">
      <c r="A34" s="29">
        <v>1</v>
      </c>
      <c r="B34" s="39"/>
      <c r="C34" s="39"/>
      <c r="D34" s="30" t="str">
        <f>IF(C34="","",B34+C34)</f>
        <v/>
      </c>
      <c r="E34" s="43"/>
      <c r="F34" s="54" t="str">
        <f>IF(E34="","",E34-D34)</f>
        <v/>
      </c>
      <c r="G34" s="141" t="str">
        <f>IF(F34="","",(F34/$G$28)*(0.000264*9))</f>
        <v/>
      </c>
    </row>
    <row r="35" spans="1:7">
      <c r="A35" s="31">
        <v>2</v>
      </c>
      <c r="B35" s="40"/>
      <c r="C35" s="40"/>
      <c r="D35" s="30" t="str">
        <f t="shared" ref="D35:D45" si="0">IF(C35="","",B35+C35)</f>
        <v/>
      </c>
      <c r="E35" s="53"/>
      <c r="F35" s="55" t="str">
        <f t="shared" ref="F35:F45" si="1">IF(E35="","",E35-D35)</f>
        <v/>
      </c>
      <c r="G35" s="58" t="str">
        <f t="shared" ref="G35:G45" si="2">IF(F35="","",(F35/$G$28)*(0.000264*9))</f>
        <v/>
      </c>
    </row>
    <row r="36" spans="1:7">
      <c r="A36" s="31">
        <v>3</v>
      </c>
      <c r="B36" s="40"/>
      <c r="C36" s="40"/>
      <c r="D36" s="30" t="str">
        <f t="shared" si="0"/>
        <v/>
      </c>
      <c r="E36" s="53"/>
      <c r="F36" s="55" t="str">
        <f t="shared" si="1"/>
        <v/>
      </c>
      <c r="G36" s="58" t="str">
        <f t="shared" si="2"/>
        <v/>
      </c>
    </row>
    <row r="37" spans="1:7">
      <c r="A37" s="31">
        <v>4</v>
      </c>
      <c r="B37" s="40"/>
      <c r="C37" s="40"/>
      <c r="D37" s="30" t="str">
        <f t="shared" si="0"/>
        <v/>
      </c>
      <c r="E37" s="53"/>
      <c r="F37" s="55" t="str">
        <f t="shared" si="1"/>
        <v/>
      </c>
      <c r="G37" s="58" t="str">
        <f t="shared" si="2"/>
        <v/>
      </c>
    </row>
    <row r="38" spans="1:7">
      <c r="A38" s="31">
        <v>5</v>
      </c>
      <c r="B38" s="40"/>
      <c r="C38" s="40"/>
      <c r="D38" s="30" t="str">
        <f t="shared" si="0"/>
        <v/>
      </c>
      <c r="E38" s="53"/>
      <c r="F38" s="55" t="str">
        <f t="shared" si="1"/>
        <v/>
      </c>
      <c r="G38" s="58" t="str">
        <f t="shared" si="2"/>
        <v/>
      </c>
    </row>
    <row r="39" spans="1:7">
      <c r="A39" s="31">
        <v>6</v>
      </c>
      <c r="B39" s="40"/>
      <c r="C39" s="40"/>
      <c r="D39" s="30" t="str">
        <f t="shared" si="0"/>
        <v/>
      </c>
      <c r="E39" s="53"/>
      <c r="F39" s="55" t="str">
        <f t="shared" si="1"/>
        <v/>
      </c>
      <c r="G39" s="58" t="str">
        <f t="shared" si="2"/>
        <v/>
      </c>
    </row>
    <row r="40" spans="1:7">
      <c r="A40" s="31">
        <v>7</v>
      </c>
      <c r="B40" s="40"/>
      <c r="C40" s="40"/>
      <c r="D40" s="30" t="str">
        <f t="shared" si="0"/>
        <v/>
      </c>
      <c r="E40" s="53"/>
      <c r="F40" s="55" t="str">
        <f t="shared" si="1"/>
        <v/>
      </c>
      <c r="G40" s="58" t="str">
        <f t="shared" si="2"/>
        <v/>
      </c>
    </row>
    <row r="41" spans="1:7">
      <c r="A41" s="31">
        <v>8</v>
      </c>
      <c r="B41" s="40"/>
      <c r="C41" s="40"/>
      <c r="D41" s="30" t="str">
        <f t="shared" si="0"/>
        <v/>
      </c>
      <c r="E41" s="53"/>
      <c r="F41" s="55" t="str">
        <f t="shared" si="1"/>
        <v/>
      </c>
      <c r="G41" s="58" t="str">
        <f t="shared" si="2"/>
        <v/>
      </c>
    </row>
    <row r="42" spans="1:7">
      <c r="A42" s="31">
        <v>9</v>
      </c>
      <c r="B42" s="40"/>
      <c r="C42" s="40"/>
      <c r="D42" s="30" t="str">
        <f t="shared" si="0"/>
        <v/>
      </c>
      <c r="E42" s="53"/>
      <c r="F42" s="55" t="str">
        <f t="shared" si="1"/>
        <v/>
      </c>
      <c r="G42" s="58" t="str">
        <f t="shared" si="2"/>
        <v/>
      </c>
    </row>
    <row r="43" spans="1:7">
      <c r="A43" s="31">
        <v>10</v>
      </c>
      <c r="B43" s="40"/>
      <c r="C43" s="40"/>
      <c r="D43" s="30" t="str">
        <f t="shared" si="0"/>
        <v/>
      </c>
      <c r="E43" s="53"/>
      <c r="F43" s="55" t="str">
        <f t="shared" si="1"/>
        <v/>
      </c>
      <c r="G43" s="58" t="str">
        <f t="shared" si="2"/>
        <v/>
      </c>
    </row>
    <row r="44" spans="1:7">
      <c r="A44" s="31">
        <v>11</v>
      </c>
      <c r="B44" s="40"/>
      <c r="C44" s="40"/>
      <c r="D44" s="30" t="str">
        <f t="shared" si="0"/>
        <v/>
      </c>
      <c r="E44" s="53"/>
      <c r="F44" s="55" t="str">
        <f t="shared" si="1"/>
        <v/>
      </c>
      <c r="G44" s="58" t="str">
        <f t="shared" si="2"/>
        <v/>
      </c>
    </row>
    <row r="45" spans="1:7">
      <c r="A45" s="31">
        <v>12</v>
      </c>
      <c r="B45" s="40"/>
      <c r="C45" s="40"/>
      <c r="D45" s="30" t="str">
        <f t="shared" si="0"/>
        <v/>
      </c>
      <c r="E45" s="53"/>
      <c r="F45" s="55" t="str">
        <f t="shared" si="1"/>
        <v/>
      </c>
      <c r="G45" s="142" t="str">
        <f t="shared" si="2"/>
        <v/>
      </c>
    </row>
    <row r="46" spans="1:7">
      <c r="A46" s="37"/>
      <c r="B46" s="41"/>
      <c r="C46" s="41"/>
      <c r="D46" s="77"/>
      <c r="E46" s="70"/>
      <c r="F46" s="143" t="s">
        <v>31</v>
      </c>
      <c r="G46" s="144" t="str">
        <f>IF(G34="","",MAX(G34:G45))</f>
        <v/>
      </c>
    </row>
    <row r="47" spans="1:7">
      <c r="A47" s="37"/>
      <c r="B47" s="41"/>
      <c r="C47" s="41"/>
      <c r="D47" s="77"/>
      <c r="E47" s="70"/>
      <c r="F47" s="143" t="s">
        <v>30</v>
      </c>
      <c r="G47" s="144" t="str">
        <f>IF(G34="","",MIN(G34:G45))</f>
        <v/>
      </c>
    </row>
    <row r="48" spans="1:7">
      <c r="A48" s="37"/>
      <c r="B48" s="41"/>
      <c r="C48" s="41"/>
      <c r="D48" s="77"/>
      <c r="E48" s="70"/>
      <c r="F48" s="143" t="s">
        <v>62</v>
      </c>
      <c r="G48" s="145" t="str">
        <f>IF(G47="","",G46-G47)</f>
        <v/>
      </c>
    </row>
    <row r="49" spans="1:7">
      <c r="A49" s="37"/>
      <c r="B49" s="41"/>
      <c r="C49" s="41"/>
      <c r="D49" s="148"/>
      <c r="E49" s="70"/>
      <c r="F49" s="146" t="s">
        <v>18</v>
      </c>
      <c r="G49" s="147" t="str">
        <f>IF(G34="","",AVERAGE(G34:G45))</f>
        <v/>
      </c>
    </row>
    <row r="50" spans="1:7">
      <c r="A50" s="31"/>
      <c r="B50" s="53"/>
      <c r="C50" s="128"/>
      <c r="D50" s="129"/>
      <c r="E50" s="130"/>
      <c r="F50" s="131" t="s">
        <v>61</v>
      </c>
      <c r="G50" s="88" t="str">
        <f>IF(G49="","",IF(MIN(G34:G43)&gt;B31,IF(G48&lt;0.2*G49,"PASS","FAIL")))</f>
        <v/>
      </c>
    </row>
    <row r="51" spans="1:7">
      <c r="A51" s="134"/>
      <c r="B51" s="135"/>
      <c r="C51" s="139"/>
      <c r="D51" s="51"/>
      <c r="E51" s="140" t="s">
        <v>64</v>
      </c>
      <c r="F51" s="132" t="str">
        <f>IF(F34="","",AVERAGE(F34:F45))</f>
        <v/>
      </c>
      <c r="G51" s="126"/>
    </row>
    <row r="52" spans="1:7" ht="15.75" thickBot="1">
      <c r="A52" s="157"/>
      <c r="B52" s="32"/>
      <c r="C52" s="136"/>
      <c r="D52" s="137"/>
      <c r="E52" s="138"/>
      <c r="F52" s="133" t="s">
        <v>63</v>
      </c>
      <c r="G52" s="127" t="str">
        <f>IF(F51="","",(F51/G28)*0.000264*9)</f>
        <v/>
      </c>
    </row>
    <row r="53" spans="1:7">
      <c r="A53" s="33" t="s">
        <v>48</v>
      </c>
      <c r="B53" s="33"/>
      <c r="C53" s="33"/>
      <c r="D53" s="33"/>
    </row>
    <row r="54" spans="1:7">
      <c r="A54" s="33" t="s">
        <v>45</v>
      </c>
      <c r="F54" s="34"/>
    </row>
    <row r="55" spans="1:7">
      <c r="A55" s="33" t="s">
        <v>46</v>
      </c>
      <c r="F55" s="34"/>
    </row>
    <row r="56" spans="1:7">
      <c r="A56" s="102" t="s">
        <v>59</v>
      </c>
      <c r="B56" s="69"/>
      <c r="C56" s="69"/>
      <c r="D56" s="102" t="s">
        <v>49</v>
      </c>
      <c r="E56" s="69"/>
      <c r="F56" s="103"/>
    </row>
    <row r="57" spans="1:7">
      <c r="A57" s="104" t="s">
        <v>50</v>
      </c>
      <c r="B57" s="158"/>
      <c r="C57" s="158"/>
      <c r="D57" s="161" t="s">
        <v>54</v>
      </c>
      <c r="E57" s="81"/>
      <c r="F57" s="82"/>
    </row>
    <row r="58" spans="1:7">
      <c r="A58" s="105" t="s">
        <v>51</v>
      </c>
      <c r="B58" s="159"/>
      <c r="C58" s="159"/>
      <c r="D58" s="162" t="s">
        <v>55</v>
      </c>
      <c r="E58" s="106"/>
      <c r="F58" s="107"/>
    </row>
    <row r="59" spans="1:7">
      <c r="A59" s="105" t="s">
        <v>52</v>
      </c>
      <c r="B59" s="159"/>
      <c r="C59" s="159"/>
      <c r="D59" s="162" t="s">
        <v>56</v>
      </c>
      <c r="E59" s="106"/>
      <c r="F59" s="107"/>
    </row>
    <row r="60" spans="1:7">
      <c r="A60" s="108" t="s">
        <v>53</v>
      </c>
      <c r="B60" s="160"/>
      <c r="C60" s="160"/>
      <c r="D60" s="163" t="s">
        <v>57</v>
      </c>
      <c r="E60" s="109"/>
      <c r="F60" s="110"/>
    </row>
  </sheetData>
  <mergeCells count="7">
    <mergeCell ref="A26:G26"/>
    <mergeCell ref="A16:G16"/>
    <mergeCell ref="A18:G18"/>
    <mergeCell ref="A19:G19"/>
    <mergeCell ref="A20:G20"/>
    <mergeCell ref="A21:G21"/>
    <mergeCell ref="A25:G25"/>
  </mergeCells>
  <pageMargins left="0.5" right="0.5" top="0.75" bottom="0.5" header="0.3" footer="0.3"/>
  <pageSetup orientation="portrait" r:id="rId1"/>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abSelected="1" workbookViewId="0">
      <selection activeCell="D4" sqref="D4"/>
    </sheetView>
  </sheetViews>
  <sheetFormatPr defaultRowHeight="15"/>
  <cols>
    <col min="1" max="1" width="10.42578125" customWidth="1"/>
    <col min="2" max="2" width="11.85546875" customWidth="1"/>
    <col min="3" max="3" width="14.28515625" customWidth="1"/>
    <col min="4" max="4" width="12.28515625" customWidth="1"/>
    <col min="5" max="6" width="15.5703125" customWidth="1"/>
    <col min="7" max="7" width="12.7109375" customWidth="1"/>
  </cols>
  <sheetData>
    <row r="1" spans="1:7" ht="33" customHeight="1" thickBot="1">
      <c r="A1" s="120" t="s">
        <v>60</v>
      </c>
      <c r="B1" s="121"/>
      <c r="C1" s="121"/>
      <c r="D1" s="121"/>
      <c r="E1" s="121"/>
      <c r="F1" s="121"/>
      <c r="G1" s="122"/>
    </row>
    <row r="2" spans="1:7" ht="19.5" thickBot="1">
      <c r="A2" s="115" t="s">
        <v>66</v>
      </c>
      <c r="B2" s="116"/>
      <c r="C2" s="116"/>
      <c r="D2" s="116"/>
      <c r="E2" s="116"/>
      <c r="F2" s="116"/>
      <c r="G2" s="117"/>
    </row>
    <row r="3" spans="1:7">
      <c r="A3" s="178" t="s">
        <v>76</v>
      </c>
      <c r="B3" s="191"/>
      <c r="C3" s="181"/>
      <c r="D3" s="181"/>
      <c r="E3" s="191"/>
      <c r="F3" s="178" t="s">
        <v>81</v>
      </c>
      <c r="G3" s="192"/>
    </row>
    <row r="4" spans="1:7">
      <c r="A4" s="179" t="s">
        <v>77</v>
      </c>
      <c r="B4" s="186"/>
      <c r="C4" s="187"/>
      <c r="D4" s="188" t="s">
        <v>89</v>
      </c>
      <c r="E4" s="186"/>
      <c r="F4" s="189"/>
      <c r="G4" s="190"/>
    </row>
    <row r="5" spans="1:7">
      <c r="A5" s="3" t="s">
        <v>78</v>
      </c>
      <c r="B5" s="4"/>
      <c r="C5" s="111"/>
      <c r="D5" s="5" t="s">
        <v>1</v>
      </c>
      <c r="E5" s="4"/>
      <c r="F5" s="182"/>
      <c r="G5" s="6"/>
    </row>
    <row r="6" spans="1:7">
      <c r="A6" s="1" t="s">
        <v>79</v>
      </c>
      <c r="B6" s="4"/>
      <c r="C6" s="111"/>
      <c r="D6" s="5" t="s">
        <v>83</v>
      </c>
      <c r="E6" s="4"/>
      <c r="F6" s="183"/>
      <c r="G6" s="184"/>
    </row>
    <row r="7" spans="1:7">
      <c r="A7" s="3" t="s">
        <v>4</v>
      </c>
      <c r="B7" s="4"/>
      <c r="C7" s="112"/>
      <c r="D7" s="5" t="s">
        <v>2</v>
      </c>
      <c r="E7" s="4"/>
      <c r="F7" s="2" t="s">
        <v>3</v>
      </c>
      <c r="G7" s="185"/>
    </row>
    <row r="8" spans="1:7">
      <c r="A8" s="1" t="s">
        <v>6</v>
      </c>
      <c r="B8" s="4"/>
      <c r="C8" s="113"/>
      <c r="D8" s="7" t="s">
        <v>7</v>
      </c>
      <c r="E8" s="4"/>
      <c r="F8" s="7" t="s">
        <v>5</v>
      </c>
      <c r="G8" s="8"/>
    </row>
    <row r="9" spans="1:7" ht="17.25" thickBot="1">
      <c r="A9" s="180" t="s">
        <v>80</v>
      </c>
      <c r="B9" s="9"/>
      <c r="C9" s="114"/>
      <c r="D9" s="10" t="s">
        <v>84</v>
      </c>
      <c r="E9" s="11"/>
      <c r="F9" s="12" t="s">
        <v>0</v>
      </c>
      <c r="G9" s="13"/>
    </row>
    <row r="10" spans="1:7">
      <c r="A10" s="14" t="s">
        <v>8</v>
      </c>
      <c r="B10" s="15"/>
      <c r="C10" s="16"/>
      <c r="D10" s="15"/>
      <c r="E10" s="16"/>
      <c r="F10" s="15"/>
      <c r="G10" s="119"/>
    </row>
    <row r="11" spans="1:7">
      <c r="A11" s="17" t="s">
        <v>22</v>
      </c>
      <c r="B11" s="18"/>
      <c r="C11" s="19"/>
      <c r="D11" s="18"/>
      <c r="E11" s="19"/>
      <c r="F11" s="18"/>
      <c r="G11" s="118"/>
    </row>
    <row r="12" spans="1:7">
      <c r="A12" s="17" t="s">
        <v>9</v>
      </c>
      <c r="B12" s="18"/>
      <c r="C12" s="19"/>
      <c r="D12" s="18"/>
      <c r="E12" s="19"/>
      <c r="F12" s="18"/>
      <c r="G12" s="118"/>
    </row>
    <row r="13" spans="1:7">
      <c r="A13" s="17" t="s">
        <v>10</v>
      </c>
      <c r="B13" s="18"/>
      <c r="C13" s="19"/>
      <c r="D13" s="18"/>
      <c r="E13" s="19"/>
      <c r="F13" s="18"/>
      <c r="G13" s="118"/>
    </row>
    <row r="14" spans="1:7">
      <c r="A14" s="20" t="s">
        <v>11</v>
      </c>
      <c r="B14" s="21"/>
      <c r="C14" s="22"/>
      <c r="D14" s="21"/>
      <c r="E14" s="22"/>
      <c r="F14" s="21"/>
      <c r="G14" s="118"/>
    </row>
    <row r="15" spans="1:7">
      <c r="A15" s="23" t="s">
        <v>12</v>
      </c>
      <c r="B15" s="24"/>
      <c r="C15" s="25"/>
      <c r="D15" s="24"/>
      <c r="E15" s="25"/>
      <c r="F15" s="24"/>
      <c r="G15" s="118"/>
    </row>
    <row r="16" spans="1:7" ht="40.5" customHeight="1">
      <c r="A16" s="218" t="s">
        <v>13</v>
      </c>
      <c r="B16" s="219"/>
      <c r="C16" s="219"/>
      <c r="D16" s="219"/>
      <c r="E16" s="219"/>
      <c r="F16" s="219"/>
      <c r="G16" s="220"/>
    </row>
    <row r="17" spans="1:11">
      <c r="A17" s="123" t="s">
        <v>14</v>
      </c>
      <c r="B17" s="124"/>
      <c r="C17" s="124"/>
      <c r="D17" s="124"/>
      <c r="E17" s="124"/>
      <c r="F17" s="124"/>
      <c r="G17" s="118"/>
    </row>
    <row r="18" spans="1:11" ht="27" customHeight="1">
      <c r="A18" s="221" t="s">
        <v>15</v>
      </c>
      <c r="B18" s="219"/>
      <c r="C18" s="219"/>
      <c r="D18" s="219"/>
      <c r="E18" s="219"/>
      <c r="F18" s="219"/>
      <c r="G18" s="220"/>
    </row>
    <row r="19" spans="1:11" ht="51" customHeight="1">
      <c r="A19" s="221" t="s">
        <v>16</v>
      </c>
      <c r="B19" s="219"/>
      <c r="C19" s="219"/>
      <c r="D19" s="219"/>
      <c r="E19" s="219"/>
      <c r="F19" s="219"/>
      <c r="G19" s="220"/>
    </row>
    <row r="20" spans="1:11" ht="27" customHeight="1">
      <c r="A20" s="221" t="s">
        <v>17</v>
      </c>
      <c r="B20" s="219"/>
      <c r="C20" s="219"/>
      <c r="D20" s="219"/>
      <c r="E20" s="219"/>
      <c r="F20" s="219"/>
      <c r="G20" s="220"/>
    </row>
    <row r="21" spans="1:11" ht="39" customHeight="1">
      <c r="A21" s="221" t="s">
        <v>88</v>
      </c>
      <c r="B21" s="222"/>
      <c r="C21" s="222"/>
      <c r="D21" s="222"/>
      <c r="E21" s="222"/>
      <c r="F21" s="222"/>
      <c r="G21" s="223"/>
      <c r="K21" s="204"/>
    </row>
    <row r="22" spans="1:11">
      <c r="A22" s="125" t="s">
        <v>68</v>
      </c>
      <c r="B22" s="124"/>
      <c r="C22" s="124"/>
      <c r="D22" s="124"/>
      <c r="E22" s="124"/>
      <c r="F22" s="124"/>
      <c r="G22" s="118"/>
    </row>
    <row r="23" spans="1:11">
      <c r="A23" s="26" t="s">
        <v>69</v>
      </c>
      <c r="B23" s="27"/>
      <c r="C23" s="27"/>
      <c r="D23" s="27"/>
      <c r="E23" s="27"/>
      <c r="F23" s="27"/>
      <c r="G23" s="118"/>
    </row>
    <row r="24" spans="1:11">
      <c r="A24" s="26" t="s">
        <v>70</v>
      </c>
      <c r="B24" s="27"/>
      <c r="C24" s="27"/>
      <c r="D24" s="27"/>
      <c r="E24" s="27"/>
      <c r="F24" s="27"/>
      <c r="G24" s="118"/>
    </row>
    <row r="25" spans="1:11">
      <c r="A25" s="224" t="s">
        <v>71</v>
      </c>
      <c r="B25" s="216"/>
      <c r="C25" s="216"/>
      <c r="D25" s="216"/>
      <c r="E25" s="216"/>
      <c r="F25" s="216"/>
      <c r="G25" s="217"/>
    </row>
    <row r="26" spans="1:11">
      <c r="A26" s="215" t="s">
        <v>72</v>
      </c>
      <c r="B26" s="216"/>
      <c r="C26" s="216"/>
      <c r="D26" s="216"/>
      <c r="E26" s="216"/>
      <c r="F26" s="216"/>
      <c r="G26" s="217"/>
    </row>
    <row r="27" spans="1:11" ht="15.75" thickBot="1">
      <c r="A27" s="149" t="s">
        <v>75</v>
      </c>
      <c r="B27" s="150"/>
      <c r="C27" s="150"/>
      <c r="D27" s="150"/>
      <c r="E27" s="150"/>
      <c r="F27" s="150"/>
      <c r="G27" s="151"/>
    </row>
    <row r="28" spans="1:11">
      <c r="A28" s="152" t="s">
        <v>20</v>
      </c>
      <c r="B28" s="200" t="s">
        <v>21</v>
      </c>
      <c r="C28" s="201" t="s">
        <v>86</v>
      </c>
      <c r="D28" s="153">
        <v>0.62</v>
      </c>
      <c r="E28" s="154"/>
      <c r="F28" s="155" t="s">
        <v>47</v>
      </c>
      <c r="G28" s="156">
        <v>1.0031000000000001</v>
      </c>
    </row>
    <row r="29" spans="1:11">
      <c r="A29" s="193" t="s">
        <v>85</v>
      </c>
      <c r="B29" s="194"/>
      <c r="C29" s="195"/>
      <c r="D29" s="196"/>
      <c r="E29" s="48"/>
      <c r="F29" s="99" t="s">
        <v>38</v>
      </c>
      <c r="G29" s="100" t="s">
        <v>34</v>
      </c>
    </row>
    <row r="30" spans="1:11">
      <c r="A30" s="28" t="s">
        <v>39</v>
      </c>
      <c r="B30" s="81"/>
      <c r="C30" s="81"/>
      <c r="D30" s="82"/>
      <c r="E30" s="69"/>
      <c r="F30" s="101" t="s">
        <v>41</v>
      </c>
      <c r="G30" s="205">
        <v>0.1</v>
      </c>
    </row>
    <row r="31" spans="1:11">
      <c r="A31" s="83" t="s">
        <v>40</v>
      </c>
      <c r="B31" s="79">
        <v>0.04</v>
      </c>
      <c r="C31" s="84" t="s">
        <v>44</v>
      </c>
      <c r="D31" s="80">
        <v>0.08</v>
      </c>
      <c r="E31" s="198"/>
      <c r="F31" s="202" t="s">
        <v>35</v>
      </c>
      <c r="G31" s="206">
        <f>IF(G30="","",D28*G30)</f>
        <v>6.2E-2</v>
      </c>
    </row>
    <row r="32" spans="1:11">
      <c r="A32" s="50" t="s">
        <v>65</v>
      </c>
      <c r="B32" s="51"/>
      <c r="C32" s="51"/>
      <c r="D32" s="52"/>
      <c r="E32" s="199"/>
      <c r="F32" s="98" t="s">
        <v>87</v>
      </c>
      <c r="G32" s="203">
        <v>0.57999999999999996</v>
      </c>
    </row>
    <row r="33" spans="1:7" ht="30" customHeight="1">
      <c r="A33" s="57" t="s">
        <v>23</v>
      </c>
      <c r="B33" s="56" t="s">
        <v>26</v>
      </c>
      <c r="C33" s="56" t="s">
        <v>27</v>
      </c>
      <c r="D33" s="56" t="s">
        <v>28</v>
      </c>
      <c r="E33" s="56" t="s">
        <v>29</v>
      </c>
      <c r="F33" s="56" t="s">
        <v>24</v>
      </c>
      <c r="G33" s="197" t="s">
        <v>25</v>
      </c>
    </row>
    <row r="34" spans="1:7">
      <c r="A34" s="29">
        <v>1</v>
      </c>
      <c r="B34" s="39">
        <v>24.4</v>
      </c>
      <c r="C34" s="39">
        <v>23.6</v>
      </c>
      <c r="D34" s="30">
        <f>IF(C34="","",B34+C34)</f>
        <v>48</v>
      </c>
      <c r="E34" s="43">
        <v>72.3</v>
      </c>
      <c r="F34" s="54">
        <f>IF(E34="","",E34-D34)</f>
        <v>24.299999999999997</v>
      </c>
      <c r="G34" s="141">
        <f>IF(F34="","",(F34/$G$28)*(0.000264*9))</f>
        <v>5.7558369055926623E-2</v>
      </c>
    </row>
    <row r="35" spans="1:7">
      <c r="A35" s="31">
        <v>2</v>
      </c>
      <c r="B35" s="40">
        <v>24.9</v>
      </c>
      <c r="C35" s="40">
        <v>23.8</v>
      </c>
      <c r="D35" s="30">
        <f t="shared" ref="D35:D45" si="0">IF(C35="","",B35+C35)</f>
        <v>48.7</v>
      </c>
      <c r="E35" s="53">
        <v>71.8</v>
      </c>
      <c r="F35" s="55">
        <f t="shared" ref="F35:F45" si="1">IF(E35="","",E35-D35)</f>
        <v>23.099999999999994</v>
      </c>
      <c r="G35" s="58">
        <f t="shared" ref="G35:G45" si="2">IF(F35="","",(F35/$G$28)*(0.000264*9))</f>
        <v>5.471598046057221E-2</v>
      </c>
    </row>
    <row r="36" spans="1:7">
      <c r="A36" s="31">
        <v>3</v>
      </c>
      <c r="B36" s="40">
        <v>24.1</v>
      </c>
      <c r="C36" s="40">
        <v>23.1</v>
      </c>
      <c r="D36" s="30">
        <f t="shared" si="0"/>
        <v>47.2</v>
      </c>
      <c r="E36" s="53">
        <v>73</v>
      </c>
      <c r="F36" s="55">
        <f t="shared" si="1"/>
        <v>25.799999999999997</v>
      </c>
      <c r="G36" s="58">
        <f t="shared" si="2"/>
        <v>6.1111354800119616E-2</v>
      </c>
    </row>
    <row r="37" spans="1:7">
      <c r="A37" s="31">
        <v>4</v>
      </c>
      <c r="B37" s="40">
        <v>24.8</v>
      </c>
      <c r="C37" s="40">
        <v>23.5</v>
      </c>
      <c r="D37" s="30">
        <f t="shared" si="0"/>
        <v>48.3</v>
      </c>
      <c r="E37" s="53">
        <v>72.3</v>
      </c>
      <c r="F37" s="55">
        <f t="shared" si="1"/>
        <v>24</v>
      </c>
      <c r="G37" s="58">
        <f t="shared" si="2"/>
        <v>5.6847771907088028E-2</v>
      </c>
    </row>
    <row r="38" spans="1:7">
      <c r="A38" s="31">
        <v>5</v>
      </c>
      <c r="B38" s="40">
        <v>24.5</v>
      </c>
      <c r="C38" s="40">
        <v>23.6</v>
      </c>
      <c r="D38" s="30">
        <f t="shared" si="0"/>
        <v>48.1</v>
      </c>
      <c r="E38" s="53">
        <v>72.900000000000006</v>
      </c>
      <c r="F38" s="55">
        <f t="shared" si="1"/>
        <v>24.800000000000004</v>
      </c>
      <c r="G38" s="58">
        <f t="shared" si="2"/>
        <v>5.8742697637324301E-2</v>
      </c>
    </row>
    <row r="39" spans="1:7">
      <c r="A39" s="31">
        <v>6</v>
      </c>
      <c r="B39" s="40">
        <v>24</v>
      </c>
      <c r="C39" s="40">
        <v>23.2</v>
      </c>
      <c r="D39" s="30">
        <f t="shared" si="0"/>
        <v>47.2</v>
      </c>
      <c r="E39" s="53">
        <v>72.7</v>
      </c>
      <c r="F39" s="55">
        <f t="shared" si="1"/>
        <v>25.5</v>
      </c>
      <c r="G39" s="58">
        <f t="shared" si="2"/>
        <v>6.0400757651281022E-2</v>
      </c>
    </row>
    <row r="40" spans="1:7">
      <c r="A40" s="31">
        <v>7</v>
      </c>
      <c r="B40" s="40">
        <v>24.7</v>
      </c>
      <c r="C40" s="40">
        <v>23.7</v>
      </c>
      <c r="D40" s="30">
        <f t="shared" si="0"/>
        <v>48.4</v>
      </c>
      <c r="E40" s="53">
        <v>72.099999999999994</v>
      </c>
      <c r="F40" s="55">
        <f t="shared" si="1"/>
        <v>23.699999999999996</v>
      </c>
      <c r="G40" s="58">
        <f t="shared" si="2"/>
        <v>5.6137174758249413E-2</v>
      </c>
    </row>
    <row r="41" spans="1:7">
      <c r="A41" s="31">
        <v>8</v>
      </c>
      <c r="B41" s="40">
        <v>24.2</v>
      </c>
      <c r="C41" s="40">
        <v>23.2</v>
      </c>
      <c r="D41" s="30">
        <f t="shared" si="0"/>
        <v>47.4</v>
      </c>
      <c r="E41" s="53">
        <v>72.400000000000006</v>
      </c>
      <c r="F41" s="55">
        <f t="shared" si="1"/>
        <v>25.000000000000007</v>
      </c>
      <c r="G41" s="58">
        <f t="shared" si="2"/>
        <v>5.9216429069883371E-2</v>
      </c>
    </row>
    <row r="42" spans="1:7">
      <c r="A42" s="31">
        <v>9</v>
      </c>
      <c r="B42" s="40">
        <v>24.6</v>
      </c>
      <c r="C42" s="40">
        <v>23.9</v>
      </c>
      <c r="D42" s="30">
        <f t="shared" si="0"/>
        <v>48.5</v>
      </c>
      <c r="E42" s="53">
        <v>72.599999999999994</v>
      </c>
      <c r="F42" s="55">
        <f t="shared" si="1"/>
        <v>24.099999999999994</v>
      </c>
      <c r="G42" s="58">
        <f t="shared" si="2"/>
        <v>5.7084637623367539E-2</v>
      </c>
    </row>
    <row r="43" spans="1:7">
      <c r="A43" s="31">
        <v>10</v>
      </c>
      <c r="B43" s="40">
        <v>25</v>
      </c>
      <c r="C43" s="40">
        <v>23.8</v>
      </c>
      <c r="D43" s="30">
        <f t="shared" si="0"/>
        <v>48.8</v>
      </c>
      <c r="E43" s="53">
        <v>72.3</v>
      </c>
      <c r="F43" s="55">
        <f t="shared" si="1"/>
        <v>23.5</v>
      </c>
      <c r="G43" s="58">
        <f t="shared" si="2"/>
        <v>5.5663443325690357E-2</v>
      </c>
    </row>
    <row r="44" spans="1:7">
      <c r="A44" s="31">
        <v>11</v>
      </c>
      <c r="B44" s="40">
        <v>24.3</v>
      </c>
      <c r="C44" s="40">
        <v>23.3</v>
      </c>
      <c r="D44" s="30">
        <f t="shared" si="0"/>
        <v>47.6</v>
      </c>
      <c r="E44" s="53">
        <v>72.2</v>
      </c>
      <c r="F44" s="55">
        <f t="shared" si="1"/>
        <v>24.6</v>
      </c>
      <c r="G44" s="58">
        <f t="shared" si="2"/>
        <v>5.8268966204765231E-2</v>
      </c>
    </row>
    <row r="45" spans="1:7">
      <c r="A45" s="31">
        <v>12</v>
      </c>
      <c r="B45" s="40">
        <v>24.5</v>
      </c>
      <c r="C45" s="40">
        <v>23.4</v>
      </c>
      <c r="D45" s="30">
        <f t="shared" si="0"/>
        <v>47.9</v>
      </c>
      <c r="E45" s="53">
        <v>72.5</v>
      </c>
      <c r="F45" s="55">
        <f t="shared" si="1"/>
        <v>24.6</v>
      </c>
      <c r="G45" s="142">
        <f t="shared" si="2"/>
        <v>5.8268966204765231E-2</v>
      </c>
    </row>
    <row r="46" spans="1:7">
      <c r="A46" s="37"/>
      <c r="B46" s="41"/>
      <c r="C46" s="41"/>
      <c r="D46" s="77"/>
      <c r="E46" s="70"/>
      <c r="F46" s="143" t="s">
        <v>31</v>
      </c>
      <c r="G46" s="144">
        <f>IF(G34="","",MAX(G34:G45))</f>
        <v>6.1111354800119616E-2</v>
      </c>
    </row>
    <row r="47" spans="1:7">
      <c r="A47" s="37"/>
      <c r="B47" s="41"/>
      <c r="C47" s="41"/>
      <c r="D47" s="77"/>
      <c r="E47" s="70"/>
      <c r="F47" s="143" t="s">
        <v>30</v>
      </c>
      <c r="G47" s="144">
        <f>IF(G34="","",MIN(G34:G45))</f>
        <v>5.471598046057221E-2</v>
      </c>
    </row>
    <row r="48" spans="1:7">
      <c r="A48" s="37"/>
      <c r="B48" s="41"/>
      <c r="C48" s="41"/>
      <c r="D48" s="77"/>
      <c r="E48" s="70"/>
      <c r="F48" s="143" t="s">
        <v>62</v>
      </c>
      <c r="G48" s="145">
        <f>IF(G47="","",G46-G47)</f>
        <v>6.3953743395474064E-3</v>
      </c>
    </row>
    <row r="49" spans="1:7">
      <c r="A49" s="37"/>
      <c r="B49" s="41"/>
      <c r="C49" s="41"/>
      <c r="D49" s="148"/>
      <c r="E49" s="70"/>
      <c r="F49" s="146" t="s">
        <v>18</v>
      </c>
      <c r="G49" s="147">
        <f>IF(G34="","",AVERAGE(G34:G45))</f>
        <v>5.7834712391586079E-2</v>
      </c>
    </row>
    <row r="50" spans="1:7">
      <c r="A50" s="31"/>
      <c r="B50" s="53"/>
      <c r="C50" s="128"/>
      <c r="D50" s="129"/>
      <c r="E50" s="130"/>
      <c r="F50" s="131" t="s">
        <v>61</v>
      </c>
      <c r="G50" s="88" t="str">
        <f>IF(G49="","",IF(MIN(G34:G43)&gt;B31,IF(G48&lt;0.2*G49,"PASS","FAIL")))</f>
        <v>PASS</v>
      </c>
    </row>
    <row r="51" spans="1:7">
      <c r="A51" s="134"/>
      <c r="B51" s="135"/>
      <c r="C51" s="139"/>
      <c r="D51" s="51"/>
      <c r="E51" s="140" t="s">
        <v>64</v>
      </c>
      <c r="F51" s="132">
        <f>IF(F34="","",AVERAGE(F34:F45))</f>
        <v>24.416666666666668</v>
      </c>
      <c r="G51" s="126"/>
    </row>
    <row r="52" spans="1:7" ht="15.75" thickBot="1">
      <c r="A52" s="157"/>
      <c r="B52" s="32"/>
      <c r="C52" s="136"/>
      <c r="D52" s="137"/>
      <c r="E52" s="138"/>
      <c r="F52" s="133" t="s">
        <v>63</v>
      </c>
      <c r="G52" s="127">
        <f>IF(F51="","",(F51/G28)*0.000264*9)</f>
        <v>5.7834712391586086E-2</v>
      </c>
    </row>
    <row r="53" spans="1:7">
      <c r="A53" s="33" t="s">
        <v>48</v>
      </c>
      <c r="B53" s="33"/>
      <c r="C53" s="33"/>
      <c r="D53" s="33"/>
    </row>
    <row r="54" spans="1:7">
      <c r="A54" s="33" t="s">
        <v>45</v>
      </c>
      <c r="F54" s="34"/>
    </row>
    <row r="55" spans="1:7">
      <c r="A55" s="33" t="s">
        <v>46</v>
      </c>
      <c r="F55" s="34"/>
    </row>
    <row r="56" spans="1:7">
      <c r="A56" s="102" t="s">
        <v>59</v>
      </c>
      <c r="B56" s="69"/>
      <c r="C56" s="69"/>
      <c r="D56" s="102" t="s">
        <v>49</v>
      </c>
      <c r="E56" s="69"/>
      <c r="F56" s="103"/>
    </row>
    <row r="57" spans="1:7">
      <c r="A57" s="104" t="s">
        <v>50</v>
      </c>
      <c r="B57" s="158"/>
      <c r="C57" s="158"/>
      <c r="D57" s="161" t="s">
        <v>54</v>
      </c>
      <c r="E57" s="81"/>
      <c r="F57" s="82"/>
    </row>
    <row r="58" spans="1:7">
      <c r="A58" s="105" t="s">
        <v>51</v>
      </c>
      <c r="B58" s="159"/>
      <c r="C58" s="159"/>
      <c r="D58" s="162" t="s">
        <v>55</v>
      </c>
      <c r="E58" s="106"/>
      <c r="F58" s="107"/>
    </row>
    <row r="59" spans="1:7">
      <c r="A59" s="105" t="s">
        <v>52</v>
      </c>
      <c r="B59" s="159"/>
      <c r="C59" s="159"/>
      <c r="D59" s="162" t="s">
        <v>56</v>
      </c>
      <c r="E59" s="106"/>
      <c r="F59" s="107"/>
    </row>
    <row r="60" spans="1:7">
      <c r="A60" s="108" t="s">
        <v>53</v>
      </c>
      <c r="B60" s="160"/>
      <c r="C60" s="160"/>
      <c r="D60" s="163" t="s">
        <v>57</v>
      </c>
      <c r="E60" s="109"/>
      <c r="F60" s="110"/>
    </row>
  </sheetData>
  <mergeCells count="7">
    <mergeCell ref="A26:G26"/>
    <mergeCell ref="A25:G25"/>
    <mergeCell ref="A16:G16"/>
    <mergeCell ref="A18:G18"/>
    <mergeCell ref="A19:G19"/>
    <mergeCell ref="A20:G20"/>
    <mergeCell ref="A21:G21"/>
  </mergeCells>
  <pageMargins left="0.5" right="0.5" top="0.75" bottom="0.5" header="0.3" footer="0.3"/>
  <pageSetup orientation="portrait" r:id="rId1"/>
  <rowBreaks count="1" manualBreakCount="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zoomScaleNormal="100" workbookViewId="0">
      <selection activeCell="A7" sqref="A7:G8"/>
    </sheetView>
  </sheetViews>
  <sheetFormatPr defaultRowHeight="15"/>
  <cols>
    <col min="1" max="1" width="10.42578125" customWidth="1"/>
    <col min="2" max="2" width="11.85546875" bestFit="1" customWidth="1"/>
    <col min="3" max="3" width="14.28515625" customWidth="1"/>
    <col min="4" max="4" width="12.28515625" customWidth="1"/>
    <col min="5" max="5" width="15.5703125" customWidth="1"/>
    <col min="6" max="6" width="15.5703125" bestFit="1" customWidth="1"/>
    <col min="7" max="7" width="12.7109375" bestFit="1" customWidth="1"/>
  </cols>
  <sheetData>
    <row r="1" spans="1:9" ht="19.5" thickBot="1">
      <c r="A1" s="45" t="s">
        <v>67</v>
      </c>
      <c r="B1" s="46"/>
      <c r="C1" s="46"/>
      <c r="D1" s="46"/>
      <c r="E1" s="46"/>
      <c r="F1" s="46"/>
      <c r="G1" s="44"/>
    </row>
    <row r="2" spans="1:9">
      <c r="A2" s="225" t="s">
        <v>19</v>
      </c>
      <c r="B2" s="226"/>
      <c r="C2" s="226"/>
      <c r="D2" s="226"/>
      <c r="E2" s="226"/>
      <c r="F2" s="226"/>
      <c r="G2" s="227"/>
    </row>
    <row r="3" spans="1:9" ht="64.5" customHeight="1">
      <c r="A3" s="228" t="s">
        <v>33</v>
      </c>
      <c r="B3" s="229"/>
      <c r="C3" s="229"/>
      <c r="D3" s="229"/>
      <c r="E3" s="229"/>
      <c r="F3" s="229"/>
      <c r="G3" s="230"/>
    </row>
    <row r="4" spans="1:9">
      <c r="A4" s="231" t="s">
        <v>73</v>
      </c>
      <c r="B4" s="216"/>
      <c r="C4" s="216"/>
      <c r="D4" s="216"/>
      <c r="E4" s="216"/>
      <c r="F4" s="216"/>
      <c r="G4" s="217"/>
    </row>
    <row r="5" spans="1:9">
      <c r="A5" s="215" t="s">
        <v>74</v>
      </c>
      <c r="B5" s="216"/>
      <c r="C5" s="216"/>
      <c r="D5" s="216"/>
      <c r="E5" s="216"/>
      <c r="F5" s="216"/>
      <c r="G5" s="217"/>
    </row>
    <row r="6" spans="1:9" ht="15.75" thickBot="1">
      <c r="A6" s="210" t="s">
        <v>75</v>
      </c>
      <c r="B6" s="211"/>
      <c r="C6" s="211"/>
      <c r="D6" s="211"/>
      <c r="E6" s="211"/>
      <c r="F6" s="211"/>
      <c r="G6" s="212"/>
    </row>
    <row r="7" spans="1:9">
      <c r="A7" s="152" t="s">
        <v>20</v>
      </c>
      <c r="B7" s="213" t="s">
        <v>21</v>
      </c>
      <c r="C7" s="201" t="s">
        <v>86</v>
      </c>
      <c r="D7" s="153">
        <v>0.62</v>
      </c>
      <c r="E7" s="154"/>
      <c r="F7" s="155" t="s">
        <v>47</v>
      </c>
      <c r="G7" s="156">
        <v>1.0031000000000001</v>
      </c>
    </row>
    <row r="8" spans="1:9">
      <c r="A8" s="214" t="s">
        <v>85</v>
      </c>
      <c r="B8" s="67"/>
      <c r="C8" s="71"/>
      <c r="D8" s="68"/>
      <c r="E8" s="48"/>
      <c r="F8" s="99" t="s">
        <v>38</v>
      </c>
      <c r="G8" s="100" t="s">
        <v>34</v>
      </c>
    </row>
    <row r="9" spans="1:9">
      <c r="A9" s="28" t="s">
        <v>39</v>
      </c>
      <c r="B9" s="81"/>
      <c r="C9" s="81"/>
      <c r="D9" s="82"/>
      <c r="E9" s="69"/>
      <c r="F9" s="101" t="s">
        <v>41</v>
      </c>
      <c r="G9" s="205">
        <v>0.1</v>
      </c>
    </row>
    <row r="10" spans="1:9">
      <c r="A10" s="83" t="s">
        <v>40</v>
      </c>
      <c r="B10" s="79">
        <v>0.04</v>
      </c>
      <c r="C10" s="84" t="s">
        <v>44</v>
      </c>
      <c r="D10" s="80">
        <v>0.08</v>
      </c>
      <c r="E10" s="48"/>
      <c r="F10" s="101" t="s">
        <v>35</v>
      </c>
      <c r="G10" s="206">
        <f>IF(G9="","",D7*G9)</f>
        <v>6.2E-2</v>
      </c>
    </row>
    <row r="11" spans="1:9">
      <c r="A11" s="50" t="s">
        <v>32</v>
      </c>
      <c r="B11" s="51"/>
      <c r="C11" s="51"/>
      <c r="D11" s="52"/>
      <c r="E11" s="199"/>
      <c r="F11" s="98" t="s">
        <v>87</v>
      </c>
      <c r="G11" s="203">
        <v>0.57999999999999996</v>
      </c>
    </row>
    <row r="12" spans="1:9" ht="30" customHeight="1">
      <c r="A12" s="57" t="s">
        <v>23</v>
      </c>
      <c r="B12" s="56" t="s">
        <v>26</v>
      </c>
      <c r="C12" s="56" t="s">
        <v>27</v>
      </c>
      <c r="D12" s="56" t="s">
        <v>28</v>
      </c>
      <c r="E12" s="56" t="s">
        <v>29</v>
      </c>
      <c r="F12" s="56" t="s">
        <v>24</v>
      </c>
      <c r="G12" s="47" t="s">
        <v>25</v>
      </c>
    </row>
    <row r="13" spans="1:9">
      <c r="A13" s="29">
        <v>1</v>
      </c>
      <c r="B13" s="39"/>
      <c r="C13" s="39"/>
      <c r="D13" s="30" t="str">
        <f>IF(C13="","",B13+C13)</f>
        <v/>
      </c>
      <c r="E13" s="43"/>
      <c r="F13" s="54" t="str">
        <f>IF(E13="","",E13-D13)</f>
        <v/>
      </c>
      <c r="G13" s="58" t="str">
        <f>IF(F13="","",(F13/$G$7)*(0.000264*9))</f>
        <v/>
      </c>
      <c r="I13" s="36"/>
    </row>
    <row r="14" spans="1:9">
      <c r="A14" s="31">
        <v>2</v>
      </c>
      <c r="B14" s="40"/>
      <c r="C14" s="40"/>
      <c r="D14" s="30" t="str">
        <f t="shared" ref="D14:D22" si="0">IF(C14="","",B14+C14)</f>
        <v/>
      </c>
      <c r="E14" s="53"/>
      <c r="F14" s="55" t="str">
        <f t="shared" ref="F14:F22" si="1">IF(E14="","",E14-D14)</f>
        <v/>
      </c>
      <c r="G14" s="58" t="str">
        <f t="shared" ref="G14:G22" si="2">IF(F14="","",(F14/$G$7)*(0.000264*9))</f>
        <v/>
      </c>
      <c r="I14" s="36"/>
    </row>
    <row r="15" spans="1:9">
      <c r="A15" s="31">
        <v>3</v>
      </c>
      <c r="B15" s="40"/>
      <c r="C15" s="40"/>
      <c r="D15" s="30" t="str">
        <f t="shared" si="0"/>
        <v/>
      </c>
      <c r="E15" s="53"/>
      <c r="F15" s="55" t="str">
        <f t="shared" si="1"/>
        <v/>
      </c>
      <c r="G15" s="58" t="str">
        <f t="shared" si="2"/>
        <v/>
      </c>
      <c r="I15" s="36"/>
    </row>
    <row r="16" spans="1:9">
      <c r="A16" s="31">
        <v>4</v>
      </c>
      <c r="B16" s="40"/>
      <c r="C16" s="40"/>
      <c r="D16" s="30" t="str">
        <f t="shared" si="0"/>
        <v/>
      </c>
      <c r="E16" s="53"/>
      <c r="F16" s="55" t="str">
        <f t="shared" si="1"/>
        <v/>
      </c>
      <c r="G16" s="58" t="str">
        <f t="shared" si="2"/>
        <v/>
      </c>
      <c r="I16" s="36"/>
    </row>
    <row r="17" spans="1:9">
      <c r="A17" s="31">
        <v>5</v>
      </c>
      <c r="B17" s="40"/>
      <c r="C17" s="40"/>
      <c r="D17" s="30" t="str">
        <f t="shared" si="0"/>
        <v/>
      </c>
      <c r="E17" s="53"/>
      <c r="F17" s="55" t="str">
        <f t="shared" si="1"/>
        <v/>
      </c>
      <c r="G17" s="58" t="str">
        <f t="shared" si="2"/>
        <v/>
      </c>
      <c r="I17" s="36"/>
    </row>
    <row r="18" spans="1:9">
      <c r="A18" s="31">
        <v>6</v>
      </c>
      <c r="B18" s="40"/>
      <c r="C18" s="40"/>
      <c r="D18" s="30" t="str">
        <f t="shared" si="0"/>
        <v/>
      </c>
      <c r="E18" s="53"/>
      <c r="F18" s="55" t="str">
        <f t="shared" si="1"/>
        <v/>
      </c>
      <c r="G18" s="58" t="str">
        <f t="shared" si="2"/>
        <v/>
      </c>
      <c r="I18" s="36"/>
    </row>
    <row r="19" spans="1:9">
      <c r="A19" s="31">
        <v>7</v>
      </c>
      <c r="B19" s="40"/>
      <c r="C19" s="40"/>
      <c r="D19" s="30" t="str">
        <f t="shared" si="0"/>
        <v/>
      </c>
      <c r="E19" s="53"/>
      <c r="F19" s="55" t="str">
        <f t="shared" si="1"/>
        <v/>
      </c>
      <c r="G19" s="58" t="str">
        <f t="shared" si="2"/>
        <v/>
      </c>
      <c r="I19" s="36"/>
    </row>
    <row r="20" spans="1:9">
      <c r="A20" s="31">
        <v>8</v>
      </c>
      <c r="B20" s="40"/>
      <c r="C20" s="40"/>
      <c r="D20" s="30" t="str">
        <f t="shared" si="0"/>
        <v/>
      </c>
      <c r="E20" s="53"/>
      <c r="F20" s="55" t="str">
        <f t="shared" si="1"/>
        <v/>
      </c>
      <c r="G20" s="58" t="str">
        <f t="shared" si="2"/>
        <v/>
      </c>
      <c r="I20" s="36"/>
    </row>
    <row r="21" spans="1:9">
      <c r="A21" s="31">
        <v>9</v>
      </c>
      <c r="B21" s="40"/>
      <c r="C21" s="40"/>
      <c r="D21" s="30" t="str">
        <f t="shared" si="0"/>
        <v/>
      </c>
      <c r="E21" s="53"/>
      <c r="F21" s="55" t="str">
        <f t="shared" si="1"/>
        <v/>
      </c>
      <c r="G21" s="58" t="str">
        <f t="shared" si="2"/>
        <v/>
      </c>
      <c r="I21" s="36"/>
    </row>
    <row r="22" spans="1:9">
      <c r="A22" s="31">
        <v>10</v>
      </c>
      <c r="B22" s="40"/>
      <c r="C22" s="40"/>
      <c r="D22" s="30" t="str">
        <f t="shared" si="0"/>
        <v/>
      </c>
      <c r="E22" s="53"/>
      <c r="F22" s="55" t="str">
        <f t="shared" si="1"/>
        <v/>
      </c>
      <c r="G22" s="58" t="str">
        <f t="shared" si="2"/>
        <v/>
      </c>
      <c r="I22" s="36"/>
    </row>
    <row r="23" spans="1:9">
      <c r="A23" s="31"/>
      <c r="B23" s="40"/>
      <c r="C23" s="40"/>
      <c r="D23" s="30"/>
      <c r="E23" s="53"/>
      <c r="F23" s="63" t="s">
        <v>31</v>
      </c>
      <c r="G23" s="59" t="str">
        <f>IF(G13="","",MAX(G13:G22))</f>
        <v/>
      </c>
      <c r="I23" s="36"/>
    </row>
    <row r="24" spans="1:9">
      <c r="A24" s="31"/>
      <c r="B24" s="40"/>
      <c r="C24" s="40"/>
      <c r="D24" s="30"/>
      <c r="E24" s="53"/>
      <c r="F24" s="63" t="s">
        <v>30</v>
      </c>
      <c r="G24" s="59" t="str">
        <f>IF(G13="","",MIN(G13:G22))</f>
        <v/>
      </c>
      <c r="I24" s="36"/>
    </row>
    <row r="25" spans="1:9">
      <c r="A25" s="31"/>
      <c r="B25" s="40"/>
      <c r="C25" s="40"/>
      <c r="D25" s="30"/>
      <c r="E25" s="61"/>
      <c r="F25" s="64" t="s">
        <v>62</v>
      </c>
      <c r="G25" s="59" t="str">
        <f>IF(G24="","",G23-G24)</f>
        <v/>
      </c>
      <c r="I25" s="36"/>
    </row>
    <row r="26" spans="1:9">
      <c r="A26" s="31"/>
      <c r="B26" s="40"/>
      <c r="C26" s="40"/>
      <c r="D26" s="38"/>
      <c r="E26" s="62"/>
      <c r="F26" s="65" t="s">
        <v>18</v>
      </c>
      <c r="G26" s="66" t="str">
        <f>IF(G13="","",AVERAGE(G13:G22))</f>
        <v/>
      </c>
    </row>
    <row r="27" spans="1:9">
      <c r="A27" s="31"/>
      <c r="B27" s="40"/>
      <c r="C27" s="53"/>
      <c r="D27" s="73"/>
      <c r="E27" s="74"/>
      <c r="F27" s="75" t="s">
        <v>36</v>
      </c>
      <c r="G27" s="76" t="str">
        <f>IF(G26="","",IF(MIN(G13:G22)&gt;$B$10,IF(G25&lt;0.2*G26,"PASS","FAIL")))</f>
        <v/>
      </c>
    </row>
    <row r="28" spans="1:9">
      <c r="A28" s="31">
        <v>11</v>
      </c>
      <c r="B28" s="40"/>
      <c r="C28" s="40"/>
      <c r="D28" s="30" t="str">
        <f>IF(C28="","",B28+C28)</f>
        <v/>
      </c>
      <c r="E28" s="72"/>
      <c r="F28" s="60" t="str">
        <f t="shared" ref="F28:F52" si="3">IF(E28="","",E28-D28)</f>
        <v/>
      </c>
      <c r="G28" s="58" t="str">
        <f>IF(F28="","",(F28/$G$7)*(0.000264*9))</f>
        <v/>
      </c>
      <c r="I28" s="36"/>
    </row>
    <row r="29" spans="1:9">
      <c r="A29" s="31">
        <v>12</v>
      </c>
      <c r="B29" s="40"/>
      <c r="C29" s="40"/>
      <c r="D29" s="30" t="str">
        <f t="shared" ref="D29:D52" si="4">IF(C29="","",B29+C29)</f>
        <v/>
      </c>
      <c r="E29" s="61"/>
      <c r="F29" s="60" t="str">
        <f t="shared" si="3"/>
        <v/>
      </c>
      <c r="G29" s="58" t="str">
        <f t="shared" ref="G29:G37" si="5">IF(F29="","",(F29/$G$7)*(0.000264*9))</f>
        <v/>
      </c>
      <c r="I29" s="36"/>
    </row>
    <row r="30" spans="1:9">
      <c r="A30" s="31">
        <v>13</v>
      </c>
      <c r="B30" s="40"/>
      <c r="C30" s="40"/>
      <c r="D30" s="30" t="str">
        <f t="shared" si="4"/>
        <v/>
      </c>
      <c r="E30" s="61"/>
      <c r="F30" s="60" t="str">
        <f t="shared" si="3"/>
        <v/>
      </c>
      <c r="G30" s="58" t="str">
        <f t="shared" si="5"/>
        <v/>
      </c>
      <c r="I30" s="36"/>
    </row>
    <row r="31" spans="1:9">
      <c r="A31" s="31">
        <v>14</v>
      </c>
      <c r="B31" s="40"/>
      <c r="C31" s="40"/>
      <c r="D31" s="30" t="str">
        <f t="shared" si="4"/>
        <v/>
      </c>
      <c r="E31" s="61"/>
      <c r="F31" s="60" t="str">
        <f t="shared" si="3"/>
        <v/>
      </c>
      <c r="G31" s="58" t="str">
        <f t="shared" si="5"/>
        <v/>
      </c>
      <c r="I31" s="36"/>
    </row>
    <row r="32" spans="1:9">
      <c r="A32" s="31">
        <v>15</v>
      </c>
      <c r="B32" s="40"/>
      <c r="C32" s="40"/>
      <c r="D32" s="30" t="str">
        <f t="shared" si="4"/>
        <v/>
      </c>
      <c r="E32" s="61"/>
      <c r="F32" s="60" t="str">
        <f t="shared" si="3"/>
        <v/>
      </c>
      <c r="G32" s="58" t="str">
        <f t="shared" si="5"/>
        <v/>
      </c>
      <c r="I32" s="36"/>
    </row>
    <row r="33" spans="1:9">
      <c r="A33" s="31">
        <v>16</v>
      </c>
      <c r="B33" s="40"/>
      <c r="C33" s="40"/>
      <c r="D33" s="30" t="str">
        <f t="shared" si="4"/>
        <v/>
      </c>
      <c r="E33" s="61"/>
      <c r="F33" s="60" t="str">
        <f t="shared" si="3"/>
        <v/>
      </c>
      <c r="G33" s="58" t="str">
        <f t="shared" si="5"/>
        <v/>
      </c>
      <c r="I33" s="36"/>
    </row>
    <row r="34" spans="1:9">
      <c r="A34" s="31">
        <v>17</v>
      </c>
      <c r="B34" s="40"/>
      <c r="C34" s="40"/>
      <c r="D34" s="30" t="str">
        <f t="shared" si="4"/>
        <v/>
      </c>
      <c r="E34" s="61"/>
      <c r="F34" s="60" t="str">
        <f t="shared" si="3"/>
        <v/>
      </c>
      <c r="G34" s="58" t="str">
        <f t="shared" si="5"/>
        <v/>
      </c>
      <c r="I34" s="36"/>
    </row>
    <row r="35" spans="1:9">
      <c r="A35" s="31">
        <v>18</v>
      </c>
      <c r="B35" s="40"/>
      <c r="C35" s="40"/>
      <c r="D35" s="30" t="str">
        <f t="shared" si="4"/>
        <v/>
      </c>
      <c r="E35" s="61"/>
      <c r="F35" s="60" t="str">
        <f t="shared" si="3"/>
        <v/>
      </c>
      <c r="G35" s="58" t="str">
        <f t="shared" si="5"/>
        <v/>
      </c>
      <c r="I35" s="36"/>
    </row>
    <row r="36" spans="1:9">
      <c r="A36" s="31">
        <v>19</v>
      </c>
      <c r="B36" s="40"/>
      <c r="C36" s="40"/>
      <c r="D36" s="30" t="str">
        <f>IF(C36="","",B36+C36)</f>
        <v/>
      </c>
      <c r="E36" s="61"/>
      <c r="F36" s="60" t="str">
        <f t="shared" si="3"/>
        <v/>
      </c>
      <c r="G36" s="58" t="str">
        <f t="shared" si="5"/>
        <v/>
      </c>
      <c r="I36" s="36"/>
    </row>
    <row r="37" spans="1:9">
      <c r="A37" s="31">
        <v>20</v>
      </c>
      <c r="B37" s="40"/>
      <c r="C37" s="40"/>
      <c r="D37" s="30" t="str">
        <f t="shared" si="4"/>
        <v/>
      </c>
      <c r="E37" s="61"/>
      <c r="F37" s="60" t="str">
        <f t="shared" si="3"/>
        <v/>
      </c>
      <c r="G37" s="58" t="str">
        <f t="shared" si="5"/>
        <v/>
      </c>
      <c r="I37" s="36"/>
    </row>
    <row r="38" spans="1:9">
      <c r="A38" s="31"/>
      <c r="B38" s="40"/>
      <c r="C38" s="40"/>
      <c r="D38" s="30"/>
      <c r="E38" s="61"/>
      <c r="F38" s="64" t="s">
        <v>31</v>
      </c>
      <c r="G38" s="59" t="str">
        <f>IF(G28="","",MAX(G28:G37))</f>
        <v/>
      </c>
      <c r="I38" s="36"/>
    </row>
    <row r="39" spans="1:9">
      <c r="A39" s="31"/>
      <c r="B39" s="40"/>
      <c r="C39" s="40"/>
      <c r="D39" s="30"/>
      <c r="E39" s="61"/>
      <c r="F39" s="64" t="s">
        <v>30</v>
      </c>
      <c r="G39" s="59" t="str">
        <f>IF(G28="","",MIN(G28:G37))</f>
        <v/>
      </c>
      <c r="I39" s="36"/>
    </row>
    <row r="40" spans="1:9">
      <c r="A40" s="31"/>
      <c r="B40" s="40"/>
      <c r="C40" s="40"/>
      <c r="D40" s="30"/>
      <c r="E40" s="61"/>
      <c r="F40" s="64" t="s">
        <v>62</v>
      </c>
      <c r="G40" s="59" t="str">
        <f>IF(G39="","",G38-G39)</f>
        <v/>
      </c>
      <c r="I40" s="36"/>
    </row>
    <row r="41" spans="1:9">
      <c r="A41" s="31"/>
      <c r="B41" s="40"/>
      <c r="C41" s="40"/>
      <c r="D41" s="38"/>
      <c r="E41" s="62"/>
      <c r="F41" s="65" t="s">
        <v>18</v>
      </c>
      <c r="G41" s="66" t="str">
        <f>IF(G28="","",AVERAGE(G28:G37))</f>
        <v/>
      </c>
    </row>
    <row r="42" spans="1:9" ht="15.75" thickBot="1">
      <c r="A42" s="164"/>
      <c r="B42" s="165"/>
      <c r="C42" s="166"/>
      <c r="D42" s="167"/>
      <c r="E42" s="168"/>
      <c r="F42" s="169" t="s">
        <v>36</v>
      </c>
      <c r="G42" s="76" t="str">
        <f>IF(G41="","",IF(MIN(G28:G37)&gt;$B$10,IF(G40&lt;0.2*G41,"PASS","FAIL")))</f>
        <v/>
      </c>
    </row>
    <row r="43" spans="1:9">
      <c r="A43" s="170">
        <v>21</v>
      </c>
      <c r="B43" s="171"/>
      <c r="C43" s="171"/>
      <c r="D43" s="172" t="str">
        <f>IF(C43="","",B43+C43)</f>
        <v/>
      </c>
      <c r="E43" s="173"/>
      <c r="F43" s="174" t="str">
        <f t="shared" si="3"/>
        <v/>
      </c>
      <c r="G43" s="175" t="str">
        <f>IF(F43="","",(F43/$G$7)*(0.000264*9))</f>
        <v/>
      </c>
    </row>
    <row r="44" spans="1:9">
      <c r="A44" s="31">
        <v>22</v>
      </c>
      <c r="B44" s="40"/>
      <c r="C44" s="40"/>
      <c r="D44" s="30" t="str">
        <f t="shared" si="4"/>
        <v/>
      </c>
      <c r="E44" s="61"/>
      <c r="F44" s="60" t="str">
        <f t="shared" si="3"/>
        <v/>
      </c>
      <c r="G44" s="58" t="str">
        <f t="shared" ref="G44:G52" si="6">IF(F44="","",(F44/$G$7)*(0.000264*9))</f>
        <v/>
      </c>
    </row>
    <row r="45" spans="1:9">
      <c r="A45" s="31">
        <v>23</v>
      </c>
      <c r="B45" s="40"/>
      <c r="C45" s="40"/>
      <c r="D45" s="30" t="str">
        <f t="shared" si="4"/>
        <v/>
      </c>
      <c r="E45" s="61"/>
      <c r="F45" s="60" t="str">
        <f t="shared" si="3"/>
        <v/>
      </c>
      <c r="G45" s="58" t="str">
        <f t="shared" si="6"/>
        <v/>
      </c>
    </row>
    <row r="46" spans="1:9">
      <c r="A46" s="31">
        <v>24</v>
      </c>
      <c r="B46" s="40"/>
      <c r="C46" s="40"/>
      <c r="D46" s="30" t="str">
        <f t="shared" si="4"/>
        <v/>
      </c>
      <c r="E46" s="61"/>
      <c r="F46" s="60" t="str">
        <f t="shared" si="3"/>
        <v/>
      </c>
      <c r="G46" s="58" t="str">
        <f t="shared" si="6"/>
        <v/>
      </c>
    </row>
    <row r="47" spans="1:9">
      <c r="A47" s="31">
        <v>25</v>
      </c>
      <c r="B47" s="40"/>
      <c r="C47" s="40"/>
      <c r="D47" s="30" t="str">
        <f>IF(C47="","",B47+C47)</f>
        <v/>
      </c>
      <c r="E47" s="61"/>
      <c r="F47" s="60" t="str">
        <f t="shared" si="3"/>
        <v/>
      </c>
      <c r="G47" s="58" t="str">
        <f t="shared" si="6"/>
        <v/>
      </c>
    </row>
    <row r="48" spans="1:9">
      <c r="A48" s="31">
        <v>26</v>
      </c>
      <c r="B48" s="40"/>
      <c r="C48" s="40"/>
      <c r="D48" s="30" t="str">
        <f t="shared" si="4"/>
        <v/>
      </c>
      <c r="E48" s="61"/>
      <c r="F48" s="60" t="str">
        <f t="shared" si="3"/>
        <v/>
      </c>
      <c r="G48" s="58" t="str">
        <f t="shared" si="6"/>
        <v/>
      </c>
    </row>
    <row r="49" spans="1:7">
      <c r="A49" s="31">
        <v>27</v>
      </c>
      <c r="B49" s="40"/>
      <c r="C49" s="40"/>
      <c r="D49" s="30" t="str">
        <f t="shared" si="4"/>
        <v/>
      </c>
      <c r="E49" s="61"/>
      <c r="F49" s="60" t="str">
        <f t="shared" si="3"/>
        <v/>
      </c>
      <c r="G49" s="58" t="str">
        <f t="shared" si="6"/>
        <v/>
      </c>
    </row>
    <row r="50" spans="1:7">
      <c r="A50" s="31">
        <v>28</v>
      </c>
      <c r="B50" s="40"/>
      <c r="C50" s="40"/>
      <c r="D50" s="30" t="str">
        <f t="shared" si="4"/>
        <v/>
      </c>
      <c r="E50" s="61"/>
      <c r="F50" s="60" t="str">
        <f t="shared" si="3"/>
        <v/>
      </c>
      <c r="G50" s="58" t="str">
        <f t="shared" si="6"/>
        <v/>
      </c>
    </row>
    <row r="51" spans="1:7">
      <c r="A51" s="31">
        <v>29</v>
      </c>
      <c r="B51" s="40"/>
      <c r="C51" s="40"/>
      <c r="D51" s="30" t="str">
        <f t="shared" si="4"/>
        <v/>
      </c>
      <c r="E51" s="61"/>
      <c r="F51" s="60" t="str">
        <f t="shared" si="3"/>
        <v/>
      </c>
      <c r="G51" s="58" t="str">
        <f t="shared" si="6"/>
        <v/>
      </c>
    </row>
    <row r="52" spans="1:7">
      <c r="A52" s="31">
        <v>30</v>
      </c>
      <c r="B52" s="40"/>
      <c r="C52" s="40"/>
      <c r="D52" s="30" t="str">
        <f t="shared" si="4"/>
        <v/>
      </c>
      <c r="E52" s="61"/>
      <c r="F52" s="60" t="str">
        <f t="shared" si="3"/>
        <v/>
      </c>
      <c r="G52" s="58" t="str">
        <f t="shared" si="6"/>
        <v/>
      </c>
    </row>
    <row r="53" spans="1:7">
      <c r="A53" s="37"/>
      <c r="B53" s="41"/>
      <c r="C53" s="41"/>
      <c r="D53" s="77"/>
      <c r="E53" s="62"/>
      <c r="F53" s="64" t="s">
        <v>31</v>
      </c>
      <c r="G53" s="59" t="str">
        <f>IF(G43="","",MAX(G43:G52))</f>
        <v/>
      </c>
    </row>
    <row r="54" spans="1:7">
      <c r="A54" s="37"/>
      <c r="B54" s="41"/>
      <c r="C54" s="41"/>
      <c r="D54" s="77"/>
      <c r="E54" s="62"/>
      <c r="F54" s="64" t="s">
        <v>30</v>
      </c>
      <c r="G54" s="59" t="str">
        <f>IF(G43="","",MIN(G43:G52))</f>
        <v/>
      </c>
    </row>
    <row r="55" spans="1:7">
      <c r="A55" s="37"/>
      <c r="B55" s="41"/>
      <c r="C55" s="41"/>
      <c r="D55" s="77"/>
      <c r="E55" s="62"/>
      <c r="F55" s="64" t="s">
        <v>62</v>
      </c>
      <c r="G55" s="59" t="str">
        <f>IF(G54="","",G53-G54)</f>
        <v/>
      </c>
    </row>
    <row r="56" spans="1:7">
      <c r="A56" s="37"/>
      <c r="B56" s="41"/>
      <c r="C56" s="41"/>
      <c r="D56" s="78"/>
      <c r="E56" s="62"/>
      <c r="F56" s="65" t="s">
        <v>18</v>
      </c>
      <c r="G56" s="66" t="str">
        <f>IF(G43="","",AVERAGE(G43:G52))</f>
        <v/>
      </c>
    </row>
    <row r="57" spans="1:7">
      <c r="A57" s="37"/>
      <c r="B57" s="41"/>
      <c r="C57" s="70"/>
      <c r="D57" s="73"/>
      <c r="E57" s="74"/>
      <c r="F57" s="75" t="s">
        <v>36</v>
      </c>
      <c r="G57" s="76" t="str">
        <f>IF(G56="","",IF(MIN(G43:G52)&gt;$B$10,IF(G55&lt;0.2*G56,"PASS","FAIL")))</f>
        <v/>
      </c>
    </row>
    <row r="58" spans="1:7">
      <c r="A58" s="37"/>
      <c r="B58" s="41"/>
      <c r="C58" s="70"/>
      <c r="D58" s="85"/>
      <c r="E58" s="86"/>
      <c r="F58" s="87" t="s">
        <v>37</v>
      </c>
      <c r="G58" s="88" t="str">
        <f>IF(G57="","",IF(G27="PASS",IF(G42="PASS",IF(G57="PASS","PASS"))))</f>
        <v/>
      </c>
    </row>
    <row r="59" spans="1:7">
      <c r="A59" s="89"/>
      <c r="B59" s="67"/>
      <c r="C59" s="67"/>
      <c r="D59" s="51"/>
      <c r="E59" s="49" t="s">
        <v>43</v>
      </c>
      <c r="F59" s="96" t="str">
        <f>IF(F13="","",AVERAGE(F13:F22,F28:F37,F43:F52))</f>
        <v/>
      </c>
      <c r="G59" s="90"/>
    </row>
    <row r="60" spans="1:7" ht="15.75" thickBot="1">
      <c r="A60" s="91"/>
      <c r="B60" s="92"/>
      <c r="C60" s="92"/>
      <c r="D60" s="93"/>
      <c r="E60" s="94"/>
      <c r="F60" s="95" t="s">
        <v>42</v>
      </c>
      <c r="G60" s="97" t="str">
        <f>IF(F59="","",(F59/G7)*0.000264*9)</f>
        <v/>
      </c>
    </row>
    <row r="61" spans="1:7">
      <c r="A61" s="33" t="s">
        <v>48</v>
      </c>
      <c r="B61" s="33"/>
      <c r="C61" s="33"/>
      <c r="D61" s="33"/>
    </row>
    <row r="62" spans="1:7">
      <c r="A62" s="33" t="s">
        <v>45</v>
      </c>
      <c r="F62" s="34"/>
      <c r="G62" s="42"/>
    </row>
    <row r="63" spans="1:7">
      <c r="A63" s="33" t="s">
        <v>46</v>
      </c>
      <c r="F63" s="34"/>
      <c r="G63" s="35"/>
    </row>
    <row r="64" spans="1:7">
      <c r="A64" s="102" t="s">
        <v>59</v>
      </c>
      <c r="B64" s="69"/>
      <c r="C64" s="69"/>
      <c r="D64" s="102" t="s">
        <v>49</v>
      </c>
      <c r="E64" s="69"/>
      <c r="F64" s="103"/>
    </row>
    <row r="65" spans="1:6">
      <c r="A65" s="104" t="s">
        <v>50</v>
      </c>
      <c r="B65" s="81"/>
      <c r="C65" s="81"/>
      <c r="D65" s="161" t="s">
        <v>54</v>
      </c>
      <c r="E65" s="81"/>
      <c r="F65" s="82"/>
    </row>
    <row r="66" spans="1:6">
      <c r="A66" s="105" t="s">
        <v>51</v>
      </c>
      <c r="B66" s="106"/>
      <c r="C66" s="106"/>
      <c r="D66" s="162" t="s">
        <v>55</v>
      </c>
      <c r="E66" s="106"/>
      <c r="F66" s="107"/>
    </row>
    <row r="67" spans="1:6">
      <c r="A67" s="105" t="s">
        <v>52</v>
      </c>
      <c r="B67" s="106"/>
      <c r="C67" s="106"/>
      <c r="D67" s="162" t="s">
        <v>56</v>
      </c>
      <c r="E67" s="106"/>
      <c r="F67" s="107"/>
    </row>
    <row r="68" spans="1:6">
      <c r="A68" s="108" t="s">
        <v>53</v>
      </c>
      <c r="B68" s="109"/>
      <c r="C68" s="109"/>
      <c r="D68" s="163" t="s">
        <v>57</v>
      </c>
      <c r="E68" s="109"/>
      <c r="F68" s="110"/>
    </row>
    <row r="69" spans="1:6">
      <c r="A69" s="176" t="s">
        <v>58</v>
      </c>
    </row>
  </sheetData>
  <mergeCells count="4">
    <mergeCell ref="A2:G2"/>
    <mergeCell ref="A3:G3"/>
    <mergeCell ref="A4:G4"/>
    <mergeCell ref="A5:G5"/>
  </mergeCells>
  <pageMargins left="0.5" right="0.5" top="0.75" bottom="0.5" header="0.3" footer="0.3"/>
  <pageSetup orientation="portrait" r:id="rId1"/>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topLeftCell="A4" zoomScaleNormal="100" workbookViewId="0">
      <selection activeCell="G57" sqref="G57"/>
    </sheetView>
  </sheetViews>
  <sheetFormatPr defaultRowHeight="15"/>
  <cols>
    <col min="1" max="1" width="10.42578125" customWidth="1"/>
    <col min="2" max="2" width="11.85546875" bestFit="1" customWidth="1"/>
    <col min="3" max="3" width="14.28515625" customWidth="1"/>
    <col min="4" max="4" width="12.28515625" customWidth="1"/>
    <col min="5" max="5" width="15.5703125" customWidth="1"/>
    <col min="6" max="6" width="15.5703125" bestFit="1" customWidth="1"/>
    <col min="7" max="7" width="12.7109375" bestFit="1" customWidth="1"/>
  </cols>
  <sheetData>
    <row r="1" spans="1:9" ht="19.5" thickBot="1">
      <c r="A1" s="45" t="s">
        <v>67</v>
      </c>
      <c r="B1" s="46"/>
      <c r="C1" s="46"/>
      <c r="D1" s="46"/>
      <c r="E1" s="46"/>
      <c r="F1" s="46"/>
      <c r="G1" s="44"/>
    </row>
    <row r="2" spans="1:9">
      <c r="A2" s="225" t="s">
        <v>19</v>
      </c>
      <c r="B2" s="226"/>
      <c r="C2" s="226"/>
      <c r="D2" s="226"/>
      <c r="E2" s="226"/>
      <c r="F2" s="226"/>
      <c r="G2" s="227"/>
    </row>
    <row r="3" spans="1:9" ht="64.5" customHeight="1">
      <c r="A3" s="228" t="s">
        <v>33</v>
      </c>
      <c r="B3" s="229"/>
      <c r="C3" s="229"/>
      <c r="D3" s="229"/>
      <c r="E3" s="229"/>
      <c r="F3" s="229"/>
      <c r="G3" s="230"/>
    </row>
    <row r="4" spans="1:9">
      <c r="A4" s="231" t="s">
        <v>73</v>
      </c>
      <c r="B4" s="216"/>
      <c r="C4" s="216"/>
      <c r="D4" s="216"/>
      <c r="E4" s="216"/>
      <c r="F4" s="216"/>
      <c r="G4" s="217"/>
    </row>
    <row r="5" spans="1:9">
      <c r="A5" s="215" t="s">
        <v>74</v>
      </c>
      <c r="B5" s="216"/>
      <c r="C5" s="216"/>
      <c r="D5" s="216"/>
      <c r="E5" s="216"/>
      <c r="F5" s="216"/>
      <c r="G5" s="217"/>
    </row>
    <row r="6" spans="1:9" ht="15.75" thickBot="1">
      <c r="A6" s="210" t="s">
        <v>75</v>
      </c>
      <c r="B6" s="211"/>
      <c r="C6" s="211"/>
      <c r="D6" s="211"/>
      <c r="E6" s="211"/>
      <c r="F6" s="211"/>
      <c r="G6" s="212"/>
    </row>
    <row r="7" spans="1:9">
      <c r="A7" s="152" t="s">
        <v>20</v>
      </c>
      <c r="B7" s="213" t="s">
        <v>21</v>
      </c>
      <c r="C7" s="201" t="s">
        <v>86</v>
      </c>
      <c r="D7" s="153">
        <v>0.62</v>
      </c>
      <c r="E7" s="154"/>
      <c r="F7" s="155" t="s">
        <v>47</v>
      </c>
      <c r="G7" s="156">
        <v>1.0031000000000001</v>
      </c>
    </row>
    <row r="8" spans="1:9">
      <c r="A8" s="193" t="s">
        <v>85</v>
      </c>
      <c r="B8" s="207"/>
      <c r="C8" s="208"/>
      <c r="D8" s="209"/>
      <c r="E8" s="48"/>
      <c r="F8" s="99" t="s">
        <v>38</v>
      </c>
      <c r="G8" s="100" t="s">
        <v>34</v>
      </c>
    </row>
    <row r="9" spans="1:9">
      <c r="A9" s="28" t="s">
        <v>39</v>
      </c>
      <c r="B9" s="81"/>
      <c r="C9" s="81"/>
      <c r="D9" s="82"/>
      <c r="E9" s="69"/>
      <c r="F9" s="101" t="s">
        <v>41</v>
      </c>
      <c r="G9" s="205">
        <v>0.1</v>
      </c>
    </row>
    <row r="10" spans="1:9">
      <c r="A10" s="83" t="s">
        <v>40</v>
      </c>
      <c r="B10" s="79">
        <v>0.04</v>
      </c>
      <c r="C10" s="84" t="s">
        <v>44</v>
      </c>
      <c r="D10" s="80">
        <v>0.08</v>
      </c>
      <c r="E10" s="48"/>
      <c r="F10" s="101" t="s">
        <v>35</v>
      </c>
      <c r="G10" s="206">
        <f>IF(G9="","",D7*G9)</f>
        <v>6.2E-2</v>
      </c>
    </row>
    <row r="11" spans="1:9">
      <c r="A11" s="50" t="s">
        <v>32</v>
      </c>
      <c r="B11" s="51"/>
      <c r="C11" s="51"/>
      <c r="D11" s="52"/>
      <c r="E11" s="199"/>
      <c r="F11" s="98" t="s">
        <v>87</v>
      </c>
      <c r="G11" s="203">
        <v>0.57999999999999996</v>
      </c>
    </row>
    <row r="12" spans="1:9" ht="30" customHeight="1">
      <c r="A12" s="57" t="s">
        <v>23</v>
      </c>
      <c r="B12" s="56" t="s">
        <v>26</v>
      </c>
      <c r="C12" s="56" t="s">
        <v>27</v>
      </c>
      <c r="D12" s="56" t="s">
        <v>28</v>
      </c>
      <c r="E12" s="56" t="s">
        <v>29</v>
      </c>
      <c r="F12" s="56" t="s">
        <v>24</v>
      </c>
      <c r="G12" s="47" t="s">
        <v>25</v>
      </c>
    </row>
    <row r="13" spans="1:9">
      <c r="A13" s="29">
        <v>1</v>
      </c>
      <c r="B13" s="39">
        <v>24.4</v>
      </c>
      <c r="C13" s="39">
        <v>23.6</v>
      </c>
      <c r="D13" s="30">
        <f>IF(C13="","",B13+C13)</f>
        <v>48</v>
      </c>
      <c r="E13" s="43">
        <v>74.599999999999994</v>
      </c>
      <c r="F13" s="54">
        <f>IF(E13="","",E13-D13)</f>
        <v>26.599999999999994</v>
      </c>
      <c r="G13" s="58">
        <f>IF(F13="","",(F13/$G$7)*(0.000264*9))</f>
        <v>6.3006280530355882E-2</v>
      </c>
      <c r="I13" s="36"/>
    </row>
    <row r="14" spans="1:9">
      <c r="A14" s="31">
        <v>2</v>
      </c>
      <c r="B14" s="40">
        <v>24.9</v>
      </c>
      <c r="C14" s="40">
        <v>23.8</v>
      </c>
      <c r="D14" s="30">
        <f t="shared" ref="D14:D22" si="0">IF(C14="","",B14+C14)</f>
        <v>48.7</v>
      </c>
      <c r="E14" s="53">
        <v>74.099999999999994</v>
      </c>
      <c r="F14" s="55">
        <f t="shared" ref="F14:F22" si="1">IF(E14="","",E14-D14)</f>
        <v>25.399999999999991</v>
      </c>
      <c r="G14" s="58">
        <f t="shared" ref="G14:G22" si="2">IF(F14="","",(F14/$G$7)*(0.000264*9))</f>
        <v>6.0163891935001469E-2</v>
      </c>
      <c r="I14" s="36"/>
    </row>
    <row r="15" spans="1:9">
      <c r="A15" s="31">
        <v>3</v>
      </c>
      <c r="B15" s="40">
        <v>24.1</v>
      </c>
      <c r="C15" s="40">
        <v>23.1</v>
      </c>
      <c r="D15" s="30">
        <f t="shared" si="0"/>
        <v>47.2</v>
      </c>
      <c r="E15" s="53">
        <v>75.3</v>
      </c>
      <c r="F15" s="55">
        <f t="shared" si="1"/>
        <v>28.099999999999994</v>
      </c>
      <c r="G15" s="58">
        <f t="shared" si="2"/>
        <v>6.6559266274548889E-2</v>
      </c>
      <c r="I15" s="36"/>
    </row>
    <row r="16" spans="1:9">
      <c r="A16" s="31">
        <v>4</v>
      </c>
      <c r="B16" s="40">
        <v>24.8</v>
      </c>
      <c r="C16" s="40">
        <v>23.5</v>
      </c>
      <c r="D16" s="30">
        <f t="shared" si="0"/>
        <v>48.3</v>
      </c>
      <c r="E16" s="53">
        <v>74.599999999999994</v>
      </c>
      <c r="F16" s="55">
        <f t="shared" si="1"/>
        <v>26.299999999999997</v>
      </c>
      <c r="G16" s="58">
        <f t="shared" si="2"/>
        <v>6.2295683381517288E-2</v>
      </c>
      <c r="I16" s="36"/>
    </row>
    <row r="17" spans="1:9">
      <c r="A17" s="31">
        <v>5</v>
      </c>
      <c r="B17" s="40">
        <v>24.5</v>
      </c>
      <c r="C17" s="40">
        <v>23.6</v>
      </c>
      <c r="D17" s="30">
        <f t="shared" si="0"/>
        <v>48.1</v>
      </c>
      <c r="E17" s="53">
        <v>75.2</v>
      </c>
      <c r="F17" s="55">
        <f t="shared" si="1"/>
        <v>27.1</v>
      </c>
      <c r="G17" s="58">
        <f t="shared" si="2"/>
        <v>6.419060911175356E-2</v>
      </c>
      <c r="I17" s="36"/>
    </row>
    <row r="18" spans="1:9">
      <c r="A18" s="31">
        <v>6</v>
      </c>
      <c r="B18" s="40">
        <v>24</v>
      </c>
      <c r="C18" s="40">
        <v>23.2</v>
      </c>
      <c r="D18" s="30">
        <f t="shared" si="0"/>
        <v>47.2</v>
      </c>
      <c r="E18" s="53">
        <v>75</v>
      </c>
      <c r="F18" s="55">
        <f t="shared" si="1"/>
        <v>27.799999999999997</v>
      </c>
      <c r="G18" s="58">
        <f t="shared" si="2"/>
        <v>6.5848669125710288E-2</v>
      </c>
      <c r="I18" s="36"/>
    </row>
    <row r="19" spans="1:9">
      <c r="A19" s="31">
        <v>7</v>
      </c>
      <c r="B19" s="40">
        <v>24.7</v>
      </c>
      <c r="C19" s="40">
        <v>23.7</v>
      </c>
      <c r="D19" s="30">
        <f t="shared" si="0"/>
        <v>48.4</v>
      </c>
      <c r="E19" s="53">
        <v>74.399999999999991</v>
      </c>
      <c r="F19" s="55">
        <f t="shared" si="1"/>
        <v>25.999999999999993</v>
      </c>
      <c r="G19" s="58">
        <f t="shared" si="2"/>
        <v>6.1585086232678679E-2</v>
      </c>
      <c r="I19" s="36"/>
    </row>
    <row r="20" spans="1:9">
      <c r="A20" s="31">
        <v>8</v>
      </c>
      <c r="B20" s="40">
        <v>24.2</v>
      </c>
      <c r="C20" s="40">
        <v>23.2</v>
      </c>
      <c r="D20" s="30">
        <f t="shared" si="0"/>
        <v>47.4</v>
      </c>
      <c r="E20" s="53">
        <v>74.7</v>
      </c>
      <c r="F20" s="55">
        <f t="shared" si="1"/>
        <v>27.300000000000004</v>
      </c>
      <c r="G20" s="58">
        <f t="shared" si="2"/>
        <v>6.4664340544312637E-2</v>
      </c>
      <c r="I20" s="36"/>
    </row>
    <row r="21" spans="1:9">
      <c r="A21" s="31">
        <v>9</v>
      </c>
      <c r="B21" s="40">
        <v>24.6</v>
      </c>
      <c r="C21" s="40">
        <v>23.9</v>
      </c>
      <c r="D21" s="30">
        <f t="shared" si="0"/>
        <v>48.5</v>
      </c>
      <c r="E21" s="53">
        <v>74.899999999999991</v>
      </c>
      <c r="F21" s="55">
        <f t="shared" si="1"/>
        <v>26.399999999999991</v>
      </c>
      <c r="G21" s="58">
        <f t="shared" si="2"/>
        <v>6.2532549097796805E-2</v>
      </c>
      <c r="I21" s="36"/>
    </row>
    <row r="22" spans="1:9">
      <c r="A22" s="31">
        <v>10</v>
      </c>
      <c r="B22" s="40">
        <v>25</v>
      </c>
      <c r="C22" s="40">
        <v>23.8</v>
      </c>
      <c r="D22" s="30">
        <f t="shared" si="0"/>
        <v>48.8</v>
      </c>
      <c r="E22" s="53">
        <v>74.599999999999994</v>
      </c>
      <c r="F22" s="55">
        <f t="shared" si="1"/>
        <v>25.799999999999997</v>
      </c>
      <c r="G22" s="58">
        <f t="shared" si="2"/>
        <v>6.1111354800119616E-2</v>
      </c>
      <c r="I22" s="36"/>
    </row>
    <row r="23" spans="1:9">
      <c r="A23" s="31"/>
      <c r="B23" s="40"/>
      <c r="C23" s="40"/>
      <c r="D23" s="30"/>
      <c r="E23" s="53"/>
      <c r="F23" s="63" t="s">
        <v>31</v>
      </c>
      <c r="G23" s="59">
        <f>IF(G13="","",MAX(G13:G22))</f>
        <v>6.6559266274548889E-2</v>
      </c>
      <c r="I23" s="36"/>
    </row>
    <row r="24" spans="1:9">
      <c r="A24" s="31"/>
      <c r="B24" s="40"/>
      <c r="C24" s="40"/>
      <c r="D24" s="30"/>
      <c r="E24" s="53"/>
      <c r="F24" s="63" t="s">
        <v>30</v>
      </c>
      <c r="G24" s="59">
        <f>IF(G13="","",MIN(G13:G22))</f>
        <v>6.0163891935001469E-2</v>
      </c>
      <c r="I24" s="36"/>
    </row>
    <row r="25" spans="1:9">
      <c r="A25" s="31"/>
      <c r="B25" s="40"/>
      <c r="C25" s="40"/>
      <c r="D25" s="30"/>
      <c r="E25" s="61"/>
      <c r="F25" s="64" t="s">
        <v>62</v>
      </c>
      <c r="G25" s="59">
        <f>IF(G24="","",G23-G24)</f>
        <v>6.3953743395474202E-3</v>
      </c>
      <c r="I25" s="36"/>
    </row>
    <row r="26" spans="1:9">
      <c r="A26" s="31"/>
      <c r="B26" s="40"/>
      <c r="C26" s="40"/>
      <c r="D26" s="38"/>
      <c r="E26" s="62"/>
      <c r="F26" s="65" t="s">
        <v>18</v>
      </c>
      <c r="G26" s="66">
        <f>IF(G13="","",AVERAGE(G13:G22))</f>
        <v>6.319577310337951E-2</v>
      </c>
    </row>
    <row r="27" spans="1:9">
      <c r="A27" s="31"/>
      <c r="B27" s="40"/>
      <c r="C27" s="53"/>
      <c r="D27" s="73"/>
      <c r="E27" s="74"/>
      <c r="F27" s="75" t="s">
        <v>36</v>
      </c>
      <c r="G27" s="76" t="str">
        <f>IF(G26="","",IF(MIN(G13:G22)&gt;$B$10,IF(G25&lt;0.2*G26,"PASS","FAIL")))</f>
        <v>PASS</v>
      </c>
    </row>
    <row r="28" spans="1:9">
      <c r="A28" s="31">
        <v>11</v>
      </c>
      <c r="B28" s="40">
        <v>24.1</v>
      </c>
      <c r="C28" s="40">
        <v>23.3</v>
      </c>
      <c r="D28" s="30">
        <f>IF(C28="","",B28+C28)</f>
        <v>47.400000000000006</v>
      </c>
      <c r="E28" s="72">
        <v>73.3</v>
      </c>
      <c r="F28" s="60">
        <f t="shared" ref="F28:F52" si="3">IF(E28="","",E28-D28)</f>
        <v>25.899999999999991</v>
      </c>
      <c r="G28" s="58">
        <f>IF(F28="","",(F28/$G$7)*(0.000264*9))</f>
        <v>6.1348220516399141E-2</v>
      </c>
      <c r="I28" s="36"/>
    </row>
    <row r="29" spans="1:9">
      <c r="A29" s="31">
        <v>12</v>
      </c>
      <c r="B29" s="40">
        <v>24.8</v>
      </c>
      <c r="C29" s="40">
        <v>23.4</v>
      </c>
      <c r="D29" s="30">
        <f t="shared" ref="D29:D52" si="4">IF(C29="","",B29+C29)</f>
        <v>48.2</v>
      </c>
      <c r="E29" s="61">
        <v>72.8</v>
      </c>
      <c r="F29" s="60">
        <f t="shared" si="3"/>
        <v>24.599999999999994</v>
      </c>
      <c r="G29" s="58">
        <f t="shared" ref="G29:G37" si="5">IF(F29="","",(F29/$G$7)*(0.000264*9))</f>
        <v>5.8268966204765217E-2</v>
      </c>
      <c r="I29" s="36"/>
    </row>
    <row r="30" spans="1:9">
      <c r="A30" s="31">
        <v>13</v>
      </c>
      <c r="B30" s="40">
        <v>24.5</v>
      </c>
      <c r="C30" s="40">
        <v>23.1</v>
      </c>
      <c r="D30" s="30">
        <f t="shared" si="4"/>
        <v>47.6</v>
      </c>
      <c r="E30" s="61">
        <v>74</v>
      </c>
      <c r="F30" s="60">
        <f t="shared" si="3"/>
        <v>26.4</v>
      </c>
      <c r="G30" s="58">
        <f t="shared" si="5"/>
        <v>6.2532549097796819E-2</v>
      </c>
      <c r="I30" s="36"/>
    </row>
    <row r="31" spans="1:9">
      <c r="A31" s="31">
        <v>14</v>
      </c>
      <c r="B31" s="40">
        <v>24</v>
      </c>
      <c r="C31" s="40">
        <v>23.5</v>
      </c>
      <c r="D31" s="30">
        <f t="shared" si="4"/>
        <v>47.5</v>
      </c>
      <c r="E31" s="61">
        <v>73.3</v>
      </c>
      <c r="F31" s="60">
        <f t="shared" si="3"/>
        <v>25.799999999999997</v>
      </c>
      <c r="G31" s="58">
        <f t="shared" si="5"/>
        <v>6.1111354800119616E-2</v>
      </c>
      <c r="I31" s="36"/>
    </row>
    <row r="32" spans="1:9">
      <c r="A32" s="31">
        <v>15</v>
      </c>
      <c r="B32" s="40">
        <v>24.7</v>
      </c>
      <c r="C32" s="40">
        <v>23.6</v>
      </c>
      <c r="D32" s="30">
        <f t="shared" si="4"/>
        <v>48.3</v>
      </c>
      <c r="E32" s="61">
        <v>73.900000000000006</v>
      </c>
      <c r="F32" s="60">
        <f t="shared" si="3"/>
        <v>25.600000000000009</v>
      </c>
      <c r="G32" s="58">
        <f t="shared" si="5"/>
        <v>6.0637623367560581E-2</v>
      </c>
      <c r="I32" s="36"/>
    </row>
    <row r="33" spans="1:9">
      <c r="A33" s="31">
        <v>16</v>
      </c>
      <c r="B33" s="40">
        <v>24.2</v>
      </c>
      <c r="C33" s="40">
        <v>23.2</v>
      </c>
      <c r="D33" s="30">
        <f t="shared" si="4"/>
        <v>47.4</v>
      </c>
      <c r="E33" s="61">
        <v>73.7</v>
      </c>
      <c r="F33" s="60">
        <f t="shared" si="3"/>
        <v>26.300000000000004</v>
      </c>
      <c r="G33" s="58">
        <f t="shared" si="5"/>
        <v>6.2295683381517301E-2</v>
      </c>
      <c r="I33" s="36"/>
    </row>
    <row r="34" spans="1:9">
      <c r="A34" s="31">
        <v>17</v>
      </c>
      <c r="B34" s="40">
        <v>24.6</v>
      </c>
      <c r="C34" s="40">
        <v>23.7</v>
      </c>
      <c r="D34" s="30">
        <f t="shared" si="4"/>
        <v>48.3</v>
      </c>
      <c r="E34" s="61">
        <v>73.099999999999994</v>
      </c>
      <c r="F34" s="60">
        <f t="shared" si="3"/>
        <v>24.799999999999997</v>
      </c>
      <c r="G34" s="58">
        <f t="shared" si="5"/>
        <v>5.8742697637324287E-2</v>
      </c>
      <c r="I34" s="36"/>
    </row>
    <row r="35" spans="1:9">
      <c r="A35" s="31">
        <v>18</v>
      </c>
      <c r="B35" s="40">
        <v>25</v>
      </c>
      <c r="C35" s="40">
        <v>23.2</v>
      </c>
      <c r="D35" s="30">
        <f t="shared" si="4"/>
        <v>48.2</v>
      </c>
      <c r="E35" s="61">
        <v>73.400000000000006</v>
      </c>
      <c r="F35" s="60">
        <f t="shared" si="3"/>
        <v>25.200000000000003</v>
      </c>
      <c r="G35" s="58">
        <f t="shared" si="5"/>
        <v>5.9690160502442427E-2</v>
      </c>
      <c r="I35" s="36"/>
    </row>
    <row r="36" spans="1:9">
      <c r="A36" s="31">
        <v>19</v>
      </c>
      <c r="B36" s="40">
        <v>24.4</v>
      </c>
      <c r="C36" s="40">
        <v>23.9</v>
      </c>
      <c r="D36" s="30">
        <f>IF(C36="","",B36+C36)</f>
        <v>48.3</v>
      </c>
      <c r="E36" s="61">
        <v>73.599999999999994</v>
      </c>
      <c r="F36" s="60">
        <f t="shared" si="3"/>
        <v>25.299999999999997</v>
      </c>
      <c r="G36" s="58">
        <f t="shared" si="5"/>
        <v>5.9927026218721952E-2</v>
      </c>
      <c r="I36" s="36"/>
    </row>
    <row r="37" spans="1:9">
      <c r="A37" s="31">
        <v>20</v>
      </c>
      <c r="B37" s="40">
        <v>24.9</v>
      </c>
      <c r="C37" s="40">
        <v>23.8</v>
      </c>
      <c r="D37" s="30">
        <f t="shared" si="4"/>
        <v>48.7</v>
      </c>
      <c r="E37" s="61">
        <v>73.3</v>
      </c>
      <c r="F37" s="60">
        <f t="shared" si="3"/>
        <v>24.599999999999994</v>
      </c>
      <c r="G37" s="58">
        <f t="shared" si="5"/>
        <v>5.8268966204765217E-2</v>
      </c>
      <c r="I37" s="36"/>
    </row>
    <row r="38" spans="1:9">
      <c r="A38" s="31"/>
      <c r="B38" s="40"/>
      <c r="C38" s="40"/>
      <c r="D38" s="30"/>
      <c r="E38" s="61"/>
      <c r="F38" s="64" t="s">
        <v>31</v>
      </c>
      <c r="G38" s="59">
        <f>IF(G28="","",MAX(G28:G37))</f>
        <v>6.2532549097796819E-2</v>
      </c>
      <c r="I38" s="36"/>
    </row>
    <row r="39" spans="1:9">
      <c r="A39" s="31"/>
      <c r="B39" s="40"/>
      <c r="C39" s="40"/>
      <c r="D39" s="30"/>
      <c r="E39" s="61"/>
      <c r="F39" s="64" t="s">
        <v>30</v>
      </c>
      <c r="G39" s="59">
        <f>IF(G28="","",MIN(G28:G37))</f>
        <v>5.8268966204765217E-2</v>
      </c>
      <c r="I39" s="36"/>
    </row>
    <row r="40" spans="1:9">
      <c r="A40" s="31"/>
      <c r="B40" s="40"/>
      <c r="C40" s="40"/>
      <c r="D40" s="30"/>
      <c r="E40" s="61"/>
      <c r="F40" s="64" t="s">
        <v>62</v>
      </c>
      <c r="G40" s="59">
        <f>IF(G39="","",G38-G39)</f>
        <v>4.2635828930316019E-3</v>
      </c>
      <c r="I40" s="36"/>
    </row>
    <row r="41" spans="1:9">
      <c r="A41" s="31"/>
      <c r="B41" s="40"/>
      <c r="C41" s="40"/>
      <c r="D41" s="38"/>
      <c r="E41" s="62"/>
      <c r="F41" s="65" t="s">
        <v>18</v>
      </c>
      <c r="G41" s="66">
        <f>IF(G28="","",AVERAGE(G28:G37))</f>
        <v>6.0282324793141252E-2</v>
      </c>
    </row>
    <row r="42" spans="1:9" ht="15.75" thickBot="1">
      <c r="A42" s="164"/>
      <c r="B42" s="165"/>
      <c r="C42" s="166"/>
      <c r="D42" s="167"/>
      <c r="E42" s="168"/>
      <c r="F42" s="169" t="s">
        <v>36</v>
      </c>
      <c r="G42" s="76" t="str">
        <f>IF(G41="","",IF(MIN(G28:G37)&gt;$B$10,IF(G40&lt;0.2*G41,"PASS","FAIL")))</f>
        <v>PASS</v>
      </c>
    </row>
    <row r="43" spans="1:9">
      <c r="A43" s="170">
        <v>21</v>
      </c>
      <c r="B43" s="171">
        <v>24</v>
      </c>
      <c r="C43" s="171">
        <v>23.5</v>
      </c>
      <c r="D43" s="172">
        <f>IF(C43="","",B43+C43)</f>
        <v>47.5</v>
      </c>
      <c r="E43" s="173">
        <v>71.099999999999994</v>
      </c>
      <c r="F43" s="174">
        <f t="shared" si="3"/>
        <v>23.599999999999994</v>
      </c>
      <c r="G43" s="175">
        <f>IF(F43="","",(F43/$G$7)*(0.000264*9))</f>
        <v>5.5900309041969874E-2</v>
      </c>
    </row>
    <row r="44" spans="1:9">
      <c r="A44" s="31">
        <v>22</v>
      </c>
      <c r="B44" s="40">
        <v>24.7</v>
      </c>
      <c r="C44" s="40">
        <v>23.6</v>
      </c>
      <c r="D44" s="30">
        <f t="shared" si="4"/>
        <v>48.3</v>
      </c>
      <c r="E44" s="61">
        <v>70.599999999999994</v>
      </c>
      <c r="F44" s="60">
        <f t="shared" si="3"/>
        <v>22.299999999999997</v>
      </c>
      <c r="G44" s="58">
        <f t="shared" ref="G44:G52" si="6">IF(F44="","",(F44/$G$7)*(0.000264*9))</f>
        <v>5.2821054730335944E-2</v>
      </c>
    </row>
    <row r="45" spans="1:9">
      <c r="A45" s="31">
        <v>23</v>
      </c>
      <c r="B45" s="40">
        <v>24.2</v>
      </c>
      <c r="C45" s="40">
        <v>23.2</v>
      </c>
      <c r="D45" s="30">
        <f t="shared" si="4"/>
        <v>47.4</v>
      </c>
      <c r="E45" s="61">
        <v>71.8</v>
      </c>
      <c r="F45" s="60">
        <f t="shared" si="3"/>
        <v>24.4</v>
      </c>
      <c r="G45" s="58">
        <f t="shared" si="6"/>
        <v>5.7795234772206154E-2</v>
      </c>
    </row>
    <row r="46" spans="1:9">
      <c r="A46" s="31">
        <v>24</v>
      </c>
      <c r="B46" s="40">
        <v>24.6</v>
      </c>
      <c r="C46" s="40">
        <v>23.7</v>
      </c>
      <c r="D46" s="30">
        <f t="shared" si="4"/>
        <v>48.3</v>
      </c>
      <c r="E46" s="61">
        <v>71.099999999999994</v>
      </c>
      <c r="F46" s="60">
        <f t="shared" si="3"/>
        <v>22.799999999999997</v>
      </c>
      <c r="G46" s="58">
        <f t="shared" si="6"/>
        <v>5.4005383311733615E-2</v>
      </c>
    </row>
    <row r="47" spans="1:9">
      <c r="A47" s="31">
        <v>25</v>
      </c>
      <c r="B47" s="40">
        <v>25</v>
      </c>
      <c r="C47" s="40">
        <v>23.2</v>
      </c>
      <c r="D47" s="30">
        <f>IF(C47="","",B47+C47)</f>
        <v>48.2</v>
      </c>
      <c r="E47" s="61">
        <v>71.7</v>
      </c>
      <c r="F47" s="60">
        <f t="shared" si="3"/>
        <v>23.5</v>
      </c>
      <c r="G47" s="58">
        <f t="shared" si="6"/>
        <v>5.5663443325690357E-2</v>
      </c>
    </row>
    <row r="48" spans="1:9">
      <c r="A48" s="31">
        <v>26</v>
      </c>
      <c r="B48" s="40">
        <v>24.4</v>
      </c>
      <c r="C48" s="40">
        <v>23.9</v>
      </c>
      <c r="D48" s="30">
        <f t="shared" si="4"/>
        <v>48.3</v>
      </c>
      <c r="E48" s="61">
        <v>71.5</v>
      </c>
      <c r="F48" s="60">
        <f t="shared" si="3"/>
        <v>23.200000000000003</v>
      </c>
      <c r="G48" s="58">
        <f t="shared" si="6"/>
        <v>5.4952846176851762E-2</v>
      </c>
    </row>
    <row r="49" spans="1:7">
      <c r="A49" s="31">
        <v>27</v>
      </c>
      <c r="B49" s="40">
        <v>24.9</v>
      </c>
      <c r="C49" s="40">
        <v>23.8</v>
      </c>
      <c r="D49" s="30">
        <f t="shared" si="4"/>
        <v>48.7</v>
      </c>
      <c r="E49" s="61">
        <v>70.899999999999991</v>
      </c>
      <c r="F49" s="60">
        <f t="shared" si="3"/>
        <v>22.199999999999989</v>
      </c>
      <c r="G49" s="58">
        <f t="shared" si="6"/>
        <v>5.2584189014056398E-2</v>
      </c>
    </row>
    <row r="50" spans="1:7">
      <c r="A50" s="31">
        <v>28</v>
      </c>
      <c r="B50" s="40">
        <v>24.1</v>
      </c>
      <c r="C50" s="40">
        <v>23.3</v>
      </c>
      <c r="D50" s="30">
        <f t="shared" si="4"/>
        <v>47.400000000000006</v>
      </c>
      <c r="E50" s="61">
        <v>71.2</v>
      </c>
      <c r="F50" s="60">
        <f t="shared" si="3"/>
        <v>23.799999999999997</v>
      </c>
      <c r="G50" s="58">
        <f t="shared" si="6"/>
        <v>5.6374040474528944E-2</v>
      </c>
    </row>
    <row r="51" spans="1:7">
      <c r="A51" s="31">
        <v>29</v>
      </c>
      <c r="B51" s="40">
        <v>24.8</v>
      </c>
      <c r="C51" s="40">
        <v>23.4</v>
      </c>
      <c r="D51" s="30">
        <f t="shared" si="4"/>
        <v>48.2</v>
      </c>
      <c r="E51" s="61">
        <v>71.399999999999991</v>
      </c>
      <c r="F51" s="60">
        <f t="shared" si="3"/>
        <v>23.199999999999989</v>
      </c>
      <c r="G51" s="58">
        <f t="shared" si="6"/>
        <v>5.4952846176851727E-2</v>
      </c>
    </row>
    <row r="52" spans="1:7">
      <c r="A52" s="31">
        <v>30</v>
      </c>
      <c r="B52" s="40">
        <v>24.5</v>
      </c>
      <c r="C52" s="40">
        <v>23.1</v>
      </c>
      <c r="D52" s="30">
        <f t="shared" si="4"/>
        <v>47.6</v>
      </c>
      <c r="E52" s="61">
        <v>71.099999999999994</v>
      </c>
      <c r="F52" s="60">
        <f t="shared" si="3"/>
        <v>23.499999999999993</v>
      </c>
      <c r="G52" s="58">
        <f t="shared" si="6"/>
        <v>5.5663443325690336E-2</v>
      </c>
    </row>
    <row r="53" spans="1:7">
      <c r="A53" s="37"/>
      <c r="B53" s="41"/>
      <c r="C53" s="41"/>
      <c r="D53" s="77"/>
      <c r="E53" s="62"/>
      <c r="F53" s="64" t="s">
        <v>31</v>
      </c>
      <c r="G53" s="59">
        <f>IF(G43="","",MAX(G43:G52))</f>
        <v>5.7795234772206154E-2</v>
      </c>
    </row>
    <row r="54" spans="1:7">
      <c r="A54" s="37"/>
      <c r="B54" s="41"/>
      <c r="C54" s="41"/>
      <c r="D54" s="77"/>
      <c r="E54" s="62"/>
      <c r="F54" s="64" t="s">
        <v>30</v>
      </c>
      <c r="G54" s="59">
        <f>IF(G43="","",MIN(G43:G52))</f>
        <v>5.2584189014056398E-2</v>
      </c>
    </row>
    <row r="55" spans="1:7">
      <c r="A55" s="37"/>
      <c r="B55" s="41"/>
      <c r="C55" s="41"/>
      <c r="D55" s="77"/>
      <c r="E55" s="62"/>
      <c r="F55" s="64" t="s">
        <v>62</v>
      </c>
      <c r="G55" s="59">
        <f>IF(G54="","",G53-G54)</f>
        <v>5.2110457581497557E-3</v>
      </c>
    </row>
    <row r="56" spans="1:7">
      <c r="A56" s="37"/>
      <c r="B56" s="41"/>
      <c r="C56" s="41"/>
      <c r="D56" s="78"/>
      <c r="E56" s="62"/>
      <c r="F56" s="65" t="s">
        <v>18</v>
      </c>
      <c r="G56" s="66">
        <f>IF(G43="","",AVERAGE(G43:G52))</f>
        <v>5.5071279034991504E-2</v>
      </c>
    </row>
    <row r="57" spans="1:7">
      <c r="A57" s="37"/>
      <c r="B57" s="41"/>
      <c r="C57" s="70"/>
      <c r="D57" s="73"/>
      <c r="E57" s="74"/>
      <c r="F57" s="75" t="s">
        <v>36</v>
      </c>
      <c r="G57" s="76" t="str">
        <f>IF(G56="","",IF(MIN(G43:G52)&gt;$B$10,IF(G55&lt;0.2*G56,"PASS","FAIL")))</f>
        <v>PASS</v>
      </c>
    </row>
    <row r="58" spans="1:7">
      <c r="A58" s="37"/>
      <c r="B58" s="41"/>
      <c r="C58" s="70"/>
      <c r="D58" s="85"/>
      <c r="E58" s="86"/>
      <c r="F58" s="87" t="s">
        <v>37</v>
      </c>
      <c r="G58" s="88" t="str">
        <f>IF(G57="","",IF(G27="PASS",IF(G42="PASS",IF(G57="PASS","PASS"))))</f>
        <v>PASS</v>
      </c>
    </row>
    <row r="59" spans="1:7">
      <c r="A59" s="89"/>
      <c r="B59" s="67"/>
      <c r="C59" s="67"/>
      <c r="D59" s="51"/>
      <c r="E59" s="49" t="s">
        <v>43</v>
      </c>
      <c r="F59" s="96">
        <f>IF(F13="","",AVERAGE(F13:F22,F28:F37,F43:F52))</f>
        <v>25.126666666666665</v>
      </c>
      <c r="G59" s="90"/>
    </row>
    <row r="60" spans="1:7" ht="15.75" thickBot="1">
      <c r="A60" s="91"/>
      <c r="B60" s="92"/>
      <c r="C60" s="92"/>
      <c r="D60" s="93"/>
      <c r="E60" s="94"/>
      <c r="F60" s="95" t="s">
        <v>42</v>
      </c>
      <c r="G60" s="97">
        <f>IF(F59="","",(F59/G7)*0.000264*9)</f>
        <v>5.9516458977170769E-2</v>
      </c>
    </row>
    <row r="61" spans="1:7">
      <c r="A61" s="33" t="s">
        <v>48</v>
      </c>
      <c r="B61" s="33"/>
      <c r="C61" s="33"/>
      <c r="D61" s="33"/>
    </row>
    <row r="62" spans="1:7">
      <c r="A62" s="33" t="s">
        <v>45</v>
      </c>
      <c r="F62" s="34"/>
      <c r="G62" s="42"/>
    </row>
    <row r="63" spans="1:7">
      <c r="A63" s="33" t="s">
        <v>46</v>
      </c>
      <c r="F63" s="34"/>
      <c r="G63" s="35"/>
    </row>
    <row r="64" spans="1:7">
      <c r="A64" s="102" t="s">
        <v>59</v>
      </c>
      <c r="B64" s="69"/>
      <c r="C64" s="69"/>
      <c r="D64" s="102" t="s">
        <v>49</v>
      </c>
      <c r="E64" s="69"/>
      <c r="F64" s="103"/>
    </row>
    <row r="65" spans="1:6">
      <c r="A65" s="104" t="s">
        <v>50</v>
      </c>
      <c r="B65" s="81"/>
      <c r="C65" s="81"/>
      <c r="D65" s="161" t="s">
        <v>54</v>
      </c>
      <c r="E65" s="81"/>
      <c r="F65" s="82"/>
    </row>
    <row r="66" spans="1:6">
      <c r="A66" s="105" t="s">
        <v>51</v>
      </c>
      <c r="B66" s="106"/>
      <c r="C66" s="106"/>
      <c r="D66" s="162" t="s">
        <v>55</v>
      </c>
      <c r="E66" s="106"/>
      <c r="F66" s="107"/>
    </row>
    <row r="67" spans="1:6">
      <c r="A67" s="105" t="s">
        <v>52</v>
      </c>
      <c r="B67" s="106"/>
      <c r="C67" s="106"/>
      <c r="D67" s="162" t="s">
        <v>56</v>
      </c>
      <c r="E67" s="106"/>
      <c r="F67" s="107"/>
    </row>
    <row r="68" spans="1:6">
      <c r="A68" s="108" t="s">
        <v>53</v>
      </c>
      <c r="B68" s="109"/>
      <c r="C68" s="109"/>
      <c r="D68" s="163" t="s">
        <v>57</v>
      </c>
      <c r="E68" s="109"/>
      <c r="F68" s="110"/>
    </row>
    <row r="69" spans="1:6">
      <c r="A69" s="176" t="s">
        <v>58</v>
      </c>
    </row>
  </sheetData>
  <mergeCells count="4">
    <mergeCell ref="A5:G5"/>
    <mergeCell ref="A3:G3"/>
    <mergeCell ref="A2:G2"/>
    <mergeCell ref="A4:G4"/>
  </mergeCells>
  <pageMargins left="0.5" right="0.5" top="0.75" bottom="0.5" header="0.3" footer="0.3"/>
  <pageSetup orientation="portrait" r:id="rId1"/>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Transverse-Blank</vt:lpstr>
      <vt:lpstr>Transverse-Example</vt:lpstr>
      <vt:lpstr>Longitudinal-Blank</vt:lpstr>
      <vt:lpstr>Longitudinal-Example</vt:lpstr>
      <vt:lpstr>Sheet1</vt:lpstr>
    </vt:vector>
  </TitlesOfParts>
  <Company>State of Alaska DOT&amp;PF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Giessel, Richard S (DOT)</dc:creator>
  <cp:lastModifiedBy>Chambers, Mike J (DOT)</cp:lastModifiedBy>
  <cp:lastPrinted>2021-12-10T19:44:18Z</cp:lastPrinted>
  <dcterms:created xsi:type="dcterms:W3CDTF">2018-02-01T04:33:14Z</dcterms:created>
  <dcterms:modified xsi:type="dcterms:W3CDTF">2022-04-29T22:50:35Z</dcterms:modified>
</cp:coreProperties>
</file>